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Projects_Critech\DG_2013_InfoRM\INFORM\Regional\SAHEL\Output\January Draft 1.0\"/>
    </mc:Choice>
  </mc:AlternateContent>
  <bookViews>
    <workbookView xWindow="75" yWindow="105" windowWidth="6600" windowHeight="12885" tabRatio="821" activeTab="2"/>
  </bookViews>
  <sheets>
    <sheet name="Home" sheetId="73" r:id="rId1"/>
    <sheet name="Table of Contents" sheetId="72" r:id="rId2"/>
    <sheet name="INFORM SAHEL 2015 (a-z)" sheetId="5" r:id="rId3"/>
    <sheet name="Hazard &amp; Exposure" sheetId="75" r:id="rId4"/>
    <sheet name="Vulnerability" sheetId="3" r:id="rId5"/>
    <sheet name="Lack of Coping Capacity" sheetId="4" r:id="rId6"/>
    <sheet name="Indicator Data" sheetId="74" r:id="rId7"/>
    <sheet name="Indicator Data (national)" sheetId="78" r:id="rId8"/>
    <sheet name="Indicator Metadata" sheetId="7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ISC01">[1]Q_ISC1!$A$1:$IV$12</definedName>
    <definedName name="__ISC2">[2]Q_ISC2!$A$1:$IV$18</definedName>
    <definedName name="__ISC3">[3]ISC01!$B$1:$B$65536+[4]Q_ISC3!$A$1:$IV$23</definedName>
    <definedName name="_2012.06.11___GFM_Indicator_List" localSheetId="8">'Indicator Metadata'!$F$11:$M$46</definedName>
    <definedName name="_C1.1a" localSheetId="3">#REF!</definedName>
    <definedName name="_C1.1a" localSheetId="7">#REF!</definedName>
    <definedName name="_C1.1a">#REF!</definedName>
    <definedName name="_xlnm._FilterDatabase" localSheetId="3" hidden="1">'Hazard &amp; Exposure'!$A$2:$X$2</definedName>
    <definedName name="_xlnm._FilterDatabase" localSheetId="2" hidden="1">'INFORM SAHEL 2015 (a-z)'!$A$3:$AI$3</definedName>
    <definedName name="_ISC01">[1]Q_ISC1!$A$1:$IV$12</definedName>
    <definedName name="_ISC2">[2]Q_ISC2!$A$1:$IV$18</definedName>
    <definedName name="_ISC3">[3]ISC01!$B$1:$B$65536+[4]Q_ISC3!$A$1:$IV$23</definedName>
    <definedName name="_ISC567">[5]Q_ISC567!$A$1:$IV$23</definedName>
    <definedName name="_Key1" localSheetId="3" hidden="1">#REF!</definedName>
    <definedName name="_Key1" localSheetId="7" hidden="1">#REF!</definedName>
    <definedName name="_Key1" hidden="1">#REF!</definedName>
    <definedName name="_Order1" hidden="1">255</definedName>
    <definedName name="_Sort" localSheetId="3" hidden="1">#REF!</definedName>
    <definedName name="_Sort" localSheetId="7" hidden="1">#REF!</definedName>
    <definedName name="_Sort" hidden="1">#REF!</definedName>
    <definedName name="_TAB1" localSheetId="3">#REF!</definedName>
    <definedName name="_TAB1" localSheetId="7">#REF!</definedName>
    <definedName name="_TAB1">#REF!</definedName>
    <definedName name="aa" localSheetId="3">#REF!</definedName>
    <definedName name="aa" localSheetId="7">#REF!</definedName>
    <definedName name="aa">#REF!</definedName>
    <definedName name="Australia_5B">[6]GRAD!$E$32:$G$32</definedName>
    <definedName name="Austria_5B">[6]GRAD!$E$33:$G$33</definedName>
    <definedName name="B7_STRatio" localSheetId="3">#REF!</definedName>
    <definedName name="B7_STRatio" localSheetId="7">#REF!</definedName>
    <definedName name="B7_STRatio">#REF!</definedName>
    <definedName name="Belgium_5B">[6]GRAD!$E$34:$G$34</definedName>
    <definedName name="body" localSheetId="3">#REF!</definedName>
    <definedName name="body" localSheetId="7">#REF!</definedName>
    <definedName name="body">#REF!</definedName>
    <definedName name="C1.1a" localSheetId="3">#REF!</definedName>
    <definedName name="C1.1a" localSheetId="7">#REF!</definedName>
    <definedName name="C1.1a">#REF!</definedName>
    <definedName name="calcul">[7]Calcul_B1.1!$A$1:$L$37</definedName>
    <definedName name="Civics">[8]scatterplots!$R$4:$R$8</definedName>
    <definedName name="CLI_INDICATOR_DATA">[9]DATA!$A$1:$AJ$4618</definedName>
    <definedName name="count">[10]Transformed!$B$3:$EN$84</definedName>
    <definedName name="countries" localSheetId="3">#REF!</definedName>
    <definedName name="countries" localSheetId="7">#REF!</definedName>
    <definedName name="countries">#REF!</definedName>
    <definedName name="COUNTRY" localSheetId="3">#REF!</definedName>
    <definedName name="COUNTRY" localSheetId="7">#REF!</definedName>
    <definedName name="COUNTRY">#REF!</definedName>
    <definedName name="Czech_Republic_5B">[6]GRAD!$E$35:$G$35</definedName>
    <definedName name="DATA7" localSheetId="3">#REF!</definedName>
    <definedName name="DATA7" localSheetId="7">#REF!</definedName>
    <definedName name="DATA7">#REF!</definedName>
    <definedName name="dcountind">[10]Transformed!$B$3:$EN$84</definedName>
    <definedName name="Denmark_5B">[6]GRAD!$E$37:$G$37</definedName>
    <definedName name="dsumsdata">[11]Weighted!$A$2:$IM$91</definedName>
    <definedName name="dsumsweights">[11]Weights!$A$2:$IM$91</definedName>
    <definedName name="f1_time">[12]F1_TIME!$A$1:$D$31</definedName>
    <definedName name="fg_567">[13]FG_567!$A$1:$AC$30</definedName>
    <definedName name="FG_ISC123">[14]FG_123!$A$1:$AZ$45</definedName>
    <definedName name="FG_ISC567">[13]FG_567!$A$1:$AZ$45</definedName>
    <definedName name="Finland_5B">[6]GRAD!$E$36:$G$36</definedName>
    <definedName name="France_5B">[6]GRAD!$E$38:$G$38</definedName>
    <definedName name="Germany_5B">[6]GRAD!$E$39:$G$39</definedName>
    <definedName name="Hungary_5B">[6]GRAD!$E$41:$G$41</definedName>
    <definedName name="Iceland_5B">[6]GRAD!$E$42:$G$42</definedName>
    <definedName name="INDF1">[15]F1_ALL!$A$1:$AZ$50</definedName>
    <definedName name="indf11">[16]F11_ALL!$A$1:$AZ$15</definedName>
    <definedName name="indf11_94">[17]F11_A94!$A$1:$AE$15</definedName>
    <definedName name="INDF12">[18]F12_ALL!$A$1:$AJ$25</definedName>
    <definedName name="INDF13">[19]F13_ALL!$A$1:$AH$10</definedName>
    <definedName name="Ireland_5B">[6]GRAD!$E$43:$G$43</definedName>
    <definedName name="Italy_5B">[6]GRAD!$E$45:$G$45</definedName>
    <definedName name="Japan_5B">[6]GRAD!$E$46:$G$46</definedName>
    <definedName name="keyindicators">[20]Database!$G$15:$EN$21</definedName>
    <definedName name="Korea_5B">[6]GRAD!$E$47:$G$47</definedName>
    <definedName name="luCountries">[21]tblCountries!$E$3:$E$109</definedName>
    <definedName name="Men">[6]GRAD!$F$2:$F$61</definedName>
    <definedName name="Mexico_5B">[6]GRAD!$E$49:$G$49</definedName>
    <definedName name="Netherlands_5B">[6]GRAD!$E$50:$G$50</definedName>
    <definedName name="New_Zealand_5B">[6]GRAD!$E$51:$G$51</definedName>
    <definedName name="Norway_5B">[6]GRAD!$E$52:$G$52</definedName>
    <definedName name="p5_age">[22]p5_ageISC5a!$A$1:$D$55</definedName>
    <definedName name="p5nr">[23]P5nr_2!$A$1:$AC$43</definedName>
    <definedName name="pillars">[10]Scores!$E$10:$AY$252</definedName>
    <definedName name="Poland_5B">[6]GRAD!$E$53:$G$53</definedName>
    <definedName name="POpula">[24]POpula!$A$1:$I$1559</definedName>
    <definedName name="Portugal_5B">[6]GRAD!$E$54:$G$54</definedName>
    <definedName name="_xlnm.Print_Area" localSheetId="2">'INFORM SAHEL 2015 (a-z)'!$A$1:$AI$12</definedName>
    <definedName name="_xlnm.Print_Titles" localSheetId="2">'INFORM SAHEL 2015 (a-z)'!$2:$2</definedName>
    <definedName name="Ranks">[20]Rankings!$B$2:$AF$133</definedName>
    <definedName name="RankSort">'[10]Rankings per variable'!$A$1:$FJ$134</definedName>
    <definedName name="Scores">[20]Scores!$E$10:$AY$141</definedName>
    <definedName name="Sheet1" localSheetId="3">#REF!</definedName>
    <definedName name="Sheet1" localSheetId="7">#REF!</definedName>
    <definedName name="Sheet1">#REF!</definedName>
    <definedName name="Slovakia_5B">[6]GRAD!$E$55:$G$55</definedName>
    <definedName name="Spain_5B">[6]GRAD!$E$56:$G$56</definedName>
    <definedName name="SPSS">[25]Figure5.6!$B$2:$X$30</definedName>
    <definedName name="Sufficient_Food" localSheetId="3">#REF!</definedName>
    <definedName name="Sufficient_Food" localSheetId="7">#REF!</definedName>
    <definedName name="Sufficient_Food">#REF!</definedName>
    <definedName name="Sweden_5B">[6]GRAD!$E$57:$G$57</definedName>
    <definedName name="Switzerland_5B">[6]GRAD!$E$58:$G$58</definedName>
    <definedName name="SysFinanceYearEnd" localSheetId="3">#REF!</definedName>
    <definedName name="SysFinanceYearEnd" localSheetId="7">#REF!</definedName>
    <definedName name="SysFinanceYearEnd">#REF!</definedName>
    <definedName name="SysFinanceYearStart" localSheetId="3">#REF!</definedName>
    <definedName name="SysFinanceYearStart" localSheetId="7">#REF!</definedName>
    <definedName name="SysFinanceYearStart">#REF!</definedName>
    <definedName name="toto">'[26]Graph 3.7.a'!$B$125:$C$151</definedName>
    <definedName name="Turkey_5B">[6]GRAD!$E$59:$G$59</definedName>
    <definedName name="United_Kingdom_5B">[6]GRAD!$E$60:$G$60</definedName>
    <definedName name="United_States_5B">[6]GRAD!$E$61:$G$61</definedName>
    <definedName name="Valueranks">'[20]Rankings per country'!$A$3:$ED$85</definedName>
    <definedName name="Values">[20]Original!$C$3:$EN$84</definedName>
    <definedName name="weight">[27]F5_W!$A$1:$C$33</definedName>
    <definedName name="Women">[6]GRAD!$G$2:$G$61</definedName>
    <definedName name="xxxx">[28]CURR6!$F$1</definedName>
    <definedName name="xxxxx">[28]CURR6!$F$1</definedName>
    <definedName name="xxxxxxxx">[29]CURR6!$F$1</definedName>
    <definedName name="year">[20]Database!$C$142:$EN$197</definedName>
  </definedNames>
  <calcPr calcId="152511"/>
</workbook>
</file>

<file path=xl/calcChain.xml><?xml version="1.0" encoding="utf-8"?>
<calcChain xmlns="http://schemas.openxmlformats.org/spreadsheetml/2006/main">
  <c r="U4" i="75" l="1"/>
  <c r="U5" i="75"/>
  <c r="U6" i="75"/>
  <c r="U7" i="75"/>
  <c r="U8" i="75"/>
  <c r="U9" i="75"/>
  <c r="U10" i="75"/>
  <c r="U11" i="75"/>
  <c r="U12" i="75"/>
  <c r="U13" i="75"/>
  <c r="U14" i="75"/>
  <c r="U15" i="75"/>
  <c r="U16" i="75"/>
  <c r="U17" i="75"/>
  <c r="U18" i="75"/>
  <c r="U19" i="75"/>
  <c r="U20" i="75"/>
  <c r="U21" i="75"/>
  <c r="U22" i="75"/>
  <c r="U23" i="75"/>
  <c r="U24" i="75"/>
  <c r="U25" i="75"/>
  <c r="U26" i="75"/>
  <c r="U27" i="75"/>
  <c r="U28" i="75"/>
  <c r="U29" i="75"/>
  <c r="U30" i="75"/>
  <c r="U31" i="75"/>
  <c r="U32" i="75"/>
  <c r="U33" i="75"/>
  <c r="U34" i="75"/>
  <c r="U35" i="75"/>
  <c r="U36" i="75"/>
  <c r="U37" i="75"/>
  <c r="U38" i="75"/>
  <c r="U39" i="75"/>
  <c r="U40" i="75"/>
  <c r="U41" i="75"/>
  <c r="U42" i="75"/>
  <c r="U43" i="75"/>
  <c r="U44" i="75"/>
  <c r="U45" i="75"/>
  <c r="U46" i="75"/>
  <c r="U47" i="75"/>
  <c r="U48" i="75"/>
  <c r="U49" i="75"/>
  <c r="U50" i="75"/>
  <c r="U51" i="75"/>
  <c r="U52" i="75"/>
  <c r="U53" i="75"/>
  <c r="U54" i="75"/>
  <c r="U55" i="75"/>
  <c r="U56" i="75"/>
  <c r="U57" i="75"/>
  <c r="U58" i="75"/>
  <c r="U59" i="75"/>
  <c r="U60" i="75"/>
  <c r="U61" i="75"/>
  <c r="U62" i="75"/>
  <c r="U63" i="75"/>
  <c r="U64" i="75"/>
  <c r="U65" i="75"/>
  <c r="U66" i="75"/>
  <c r="U67" i="75"/>
  <c r="U68" i="75"/>
  <c r="U69" i="75"/>
  <c r="U70" i="75"/>
  <c r="U71" i="75"/>
  <c r="U72" i="75"/>
  <c r="U73" i="75"/>
  <c r="U74" i="75"/>
  <c r="U75" i="75"/>
  <c r="U76" i="75"/>
  <c r="U77" i="75"/>
  <c r="U78" i="75"/>
  <c r="U79" i="75"/>
  <c r="U80" i="75"/>
  <c r="U81" i="75"/>
  <c r="U82" i="75"/>
  <c r="U83" i="75"/>
  <c r="U84" i="75"/>
  <c r="U85" i="75"/>
  <c r="U86" i="75"/>
  <c r="U87" i="75"/>
  <c r="U88" i="75"/>
  <c r="U89" i="75"/>
  <c r="U90" i="75"/>
  <c r="U91" i="75"/>
  <c r="U92" i="75"/>
  <c r="U93" i="75"/>
  <c r="U94" i="75"/>
  <c r="U95" i="75"/>
  <c r="U96" i="75"/>
  <c r="U97" i="75"/>
  <c r="U98" i="75"/>
  <c r="U99" i="75"/>
  <c r="U100" i="75"/>
  <c r="U101" i="75"/>
  <c r="U102" i="75"/>
  <c r="U103" i="75"/>
  <c r="U104" i="75"/>
  <c r="U105" i="75"/>
  <c r="U106" i="75"/>
  <c r="U107" i="75"/>
  <c r="U108" i="75"/>
  <c r="U109" i="75"/>
  <c r="U110" i="75"/>
  <c r="U111" i="75"/>
  <c r="U112" i="75"/>
  <c r="U113" i="75"/>
  <c r="U114" i="75"/>
  <c r="U115" i="75"/>
  <c r="U116" i="75"/>
  <c r="U117" i="75"/>
  <c r="U118" i="75"/>
  <c r="U119" i="75"/>
  <c r="U120" i="75"/>
  <c r="U121" i="75"/>
  <c r="U122" i="75"/>
  <c r="U123" i="75"/>
  <c r="U124" i="75"/>
  <c r="U125" i="75"/>
  <c r="U126" i="75"/>
  <c r="U127" i="75"/>
  <c r="U128" i="75"/>
  <c r="U129" i="75"/>
  <c r="U130" i="75"/>
  <c r="U131" i="75"/>
  <c r="U132" i="75"/>
  <c r="U133" i="75"/>
  <c r="U134" i="75"/>
  <c r="U3" i="75"/>
  <c r="S4" i="75"/>
  <c r="S5" i="75"/>
  <c r="S6" i="75"/>
  <c r="S7" i="75"/>
  <c r="S8" i="75"/>
  <c r="S9" i="75"/>
  <c r="S10" i="75"/>
  <c r="S11" i="75"/>
  <c r="S12" i="75"/>
  <c r="S13" i="75"/>
  <c r="S14" i="75"/>
  <c r="S15" i="75"/>
  <c r="S16" i="75"/>
  <c r="S17" i="75"/>
  <c r="S18" i="75"/>
  <c r="S19" i="75"/>
  <c r="S20" i="75"/>
  <c r="S21" i="75"/>
  <c r="S22" i="75"/>
  <c r="S23" i="75"/>
  <c r="S24" i="75"/>
  <c r="S25" i="75"/>
  <c r="S26" i="75"/>
  <c r="S27" i="75"/>
  <c r="S28" i="75"/>
  <c r="S29" i="75"/>
  <c r="S30" i="75"/>
  <c r="S31" i="75"/>
  <c r="S32" i="75"/>
  <c r="S33" i="75"/>
  <c r="S34" i="75"/>
  <c r="S35" i="75"/>
  <c r="S36" i="75"/>
  <c r="S37" i="75"/>
  <c r="S38" i="75"/>
  <c r="S39" i="75"/>
  <c r="S40" i="75"/>
  <c r="S41" i="75"/>
  <c r="S42" i="75"/>
  <c r="S43" i="75"/>
  <c r="S44" i="75"/>
  <c r="S45" i="75"/>
  <c r="S46" i="75"/>
  <c r="S47" i="75"/>
  <c r="S48" i="75"/>
  <c r="S49" i="75"/>
  <c r="S50" i="75"/>
  <c r="S51" i="75"/>
  <c r="S52" i="75"/>
  <c r="S53" i="75"/>
  <c r="S54" i="75"/>
  <c r="S55" i="75"/>
  <c r="S56" i="75"/>
  <c r="S57" i="75"/>
  <c r="S58" i="75"/>
  <c r="S59" i="75"/>
  <c r="S60" i="75"/>
  <c r="S61" i="75"/>
  <c r="S62" i="75"/>
  <c r="S63" i="75"/>
  <c r="S64" i="75"/>
  <c r="S65" i="75"/>
  <c r="S66" i="75"/>
  <c r="S67" i="75"/>
  <c r="S68" i="75"/>
  <c r="S69" i="75"/>
  <c r="S70" i="75"/>
  <c r="S71" i="75"/>
  <c r="S72" i="75"/>
  <c r="S73" i="75"/>
  <c r="S74" i="75"/>
  <c r="S75" i="75"/>
  <c r="S76" i="75"/>
  <c r="S77" i="75"/>
  <c r="S78" i="75"/>
  <c r="S79" i="75"/>
  <c r="S80" i="75"/>
  <c r="S81" i="75"/>
  <c r="S82" i="75"/>
  <c r="S83" i="75"/>
  <c r="S84" i="75"/>
  <c r="S85" i="75"/>
  <c r="S86" i="75"/>
  <c r="S87" i="75"/>
  <c r="S88" i="75"/>
  <c r="S89" i="75"/>
  <c r="S90" i="75"/>
  <c r="S91" i="75"/>
  <c r="S92" i="75"/>
  <c r="S93" i="75"/>
  <c r="S94" i="75"/>
  <c r="S95" i="75"/>
  <c r="S96" i="75"/>
  <c r="S97" i="75"/>
  <c r="S98" i="75"/>
  <c r="S99" i="75"/>
  <c r="S100" i="75"/>
  <c r="S101" i="75"/>
  <c r="S102" i="75"/>
  <c r="S103" i="75"/>
  <c r="S104" i="75"/>
  <c r="S105" i="75"/>
  <c r="S106" i="75"/>
  <c r="S107" i="75"/>
  <c r="S108" i="75"/>
  <c r="S109" i="75"/>
  <c r="S110" i="75"/>
  <c r="S111" i="75"/>
  <c r="S112" i="75"/>
  <c r="S113" i="75"/>
  <c r="S114" i="75"/>
  <c r="S115" i="75"/>
  <c r="S116" i="75"/>
  <c r="S117" i="75"/>
  <c r="S118" i="75"/>
  <c r="S119" i="75"/>
  <c r="S120" i="75"/>
  <c r="S121" i="75"/>
  <c r="S122" i="75"/>
  <c r="S123" i="75"/>
  <c r="S124" i="75"/>
  <c r="S125" i="75"/>
  <c r="S126" i="75"/>
  <c r="S127" i="75"/>
  <c r="S128" i="75"/>
  <c r="S129" i="75"/>
  <c r="S130" i="75"/>
  <c r="S131" i="75"/>
  <c r="S132" i="75"/>
  <c r="S133" i="75"/>
  <c r="S134" i="75"/>
  <c r="S3" i="75"/>
  <c r="T4" i="75"/>
  <c r="T5" i="75"/>
  <c r="T6" i="75"/>
  <c r="T7" i="75"/>
  <c r="T8" i="75"/>
  <c r="T9" i="75"/>
  <c r="T10" i="75"/>
  <c r="T11" i="75"/>
  <c r="T12" i="75"/>
  <c r="T13" i="75"/>
  <c r="T14" i="75"/>
  <c r="T15" i="75"/>
  <c r="T16" i="75"/>
  <c r="T17" i="75"/>
  <c r="T18" i="75"/>
  <c r="T19" i="75"/>
  <c r="T20" i="75"/>
  <c r="T21" i="75"/>
  <c r="T22" i="75"/>
  <c r="T23" i="75"/>
  <c r="T24" i="75"/>
  <c r="T25" i="75"/>
  <c r="T26" i="75"/>
  <c r="T27" i="75"/>
  <c r="T28" i="75"/>
  <c r="T29" i="75"/>
  <c r="T30" i="75"/>
  <c r="T31" i="75"/>
  <c r="T32" i="75"/>
  <c r="T33" i="75"/>
  <c r="T34" i="75"/>
  <c r="T35" i="75"/>
  <c r="T36" i="75"/>
  <c r="T37" i="75"/>
  <c r="T38" i="75"/>
  <c r="T39" i="75"/>
  <c r="T40" i="75"/>
  <c r="T41" i="75"/>
  <c r="T42" i="75"/>
  <c r="T43" i="75"/>
  <c r="T44" i="75"/>
  <c r="T45" i="75"/>
  <c r="T46" i="75"/>
  <c r="T47" i="75"/>
  <c r="T48" i="75"/>
  <c r="T49" i="75"/>
  <c r="T50" i="75"/>
  <c r="T51" i="75"/>
  <c r="T52" i="75"/>
  <c r="T53" i="75"/>
  <c r="T54" i="75"/>
  <c r="T55" i="75"/>
  <c r="T56" i="75"/>
  <c r="T57" i="75"/>
  <c r="T58" i="75"/>
  <c r="T59" i="75"/>
  <c r="T60" i="75"/>
  <c r="T61" i="75"/>
  <c r="T62" i="75"/>
  <c r="T63" i="75"/>
  <c r="T64" i="75"/>
  <c r="T65" i="75"/>
  <c r="T66" i="75"/>
  <c r="T67" i="75"/>
  <c r="T68" i="75"/>
  <c r="T69" i="75"/>
  <c r="T70" i="75"/>
  <c r="T71" i="75"/>
  <c r="T72" i="75"/>
  <c r="T73" i="75"/>
  <c r="T74" i="75"/>
  <c r="T75" i="75"/>
  <c r="T76" i="75"/>
  <c r="T77" i="75"/>
  <c r="T78" i="75"/>
  <c r="T79" i="75"/>
  <c r="T80" i="75"/>
  <c r="T81" i="75"/>
  <c r="T82" i="75"/>
  <c r="T83" i="75"/>
  <c r="T84" i="75"/>
  <c r="T85" i="75"/>
  <c r="T86" i="75"/>
  <c r="T87" i="75"/>
  <c r="T88" i="75"/>
  <c r="T89" i="75"/>
  <c r="T90" i="75"/>
  <c r="T91" i="75"/>
  <c r="T92" i="75"/>
  <c r="T93" i="75"/>
  <c r="T94" i="75"/>
  <c r="T95" i="75"/>
  <c r="T96" i="75"/>
  <c r="T97" i="75"/>
  <c r="T98" i="75"/>
  <c r="T99" i="75"/>
  <c r="T100" i="75"/>
  <c r="T101" i="75"/>
  <c r="T102" i="75"/>
  <c r="T103" i="75"/>
  <c r="T104" i="75"/>
  <c r="T105" i="75"/>
  <c r="T106" i="75"/>
  <c r="T107" i="75"/>
  <c r="T108" i="75"/>
  <c r="T109" i="75"/>
  <c r="T110" i="75"/>
  <c r="T111" i="75"/>
  <c r="T112" i="75"/>
  <c r="T113" i="75"/>
  <c r="T114" i="75"/>
  <c r="T115" i="75"/>
  <c r="T116" i="75"/>
  <c r="T117" i="75"/>
  <c r="T118" i="75"/>
  <c r="T119" i="75"/>
  <c r="T120" i="75"/>
  <c r="T121" i="75"/>
  <c r="T122" i="75"/>
  <c r="T123" i="75"/>
  <c r="T124" i="75"/>
  <c r="T125" i="75"/>
  <c r="T126" i="75"/>
  <c r="T127" i="75"/>
  <c r="T128" i="75"/>
  <c r="T129" i="75"/>
  <c r="T130" i="75"/>
  <c r="T131" i="75"/>
  <c r="T132" i="75"/>
  <c r="T133" i="75"/>
  <c r="T134" i="75"/>
  <c r="T3" i="75"/>
  <c r="I4" i="75" l="1"/>
  <c r="I5" i="75"/>
  <c r="I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3" i="75"/>
  <c r="H4" i="75"/>
  <c r="H5" i="75"/>
  <c r="H6" i="75"/>
  <c r="H7" i="75"/>
  <c r="H8" i="75"/>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8" i="75"/>
  <c r="H109" i="75"/>
  <c r="H110" i="75"/>
  <c r="H111" i="75"/>
  <c r="H112" i="75"/>
  <c r="H113" i="75"/>
  <c r="H114" i="75"/>
  <c r="H115" i="75"/>
  <c r="H116" i="75"/>
  <c r="H117" i="75"/>
  <c r="H118" i="75"/>
  <c r="H119" i="75"/>
  <c r="H120" i="75"/>
  <c r="H121" i="75"/>
  <c r="H122" i="75"/>
  <c r="H123" i="75"/>
  <c r="H124" i="75"/>
  <c r="H125" i="75"/>
  <c r="H126" i="75"/>
  <c r="H127" i="75"/>
  <c r="H128" i="75"/>
  <c r="H129" i="75"/>
  <c r="H130" i="75"/>
  <c r="H131" i="75"/>
  <c r="H132" i="75"/>
  <c r="H133" i="75"/>
  <c r="H134" i="75"/>
  <c r="H3" i="75"/>
  <c r="F4" i="75"/>
  <c r="G4" i="75"/>
  <c r="F5" i="75"/>
  <c r="G5" i="75"/>
  <c r="F6" i="75"/>
  <c r="G6" i="75"/>
  <c r="F7" i="75"/>
  <c r="G7" i="75"/>
  <c r="F8" i="75"/>
  <c r="G8" i="75"/>
  <c r="F9" i="75"/>
  <c r="G9" i="75"/>
  <c r="F10" i="75"/>
  <c r="G10" i="75"/>
  <c r="F11" i="75"/>
  <c r="G11" i="75"/>
  <c r="F12" i="75"/>
  <c r="G12" i="75"/>
  <c r="F13" i="75"/>
  <c r="G13" i="75"/>
  <c r="F14" i="75"/>
  <c r="G14" i="75"/>
  <c r="F15" i="75"/>
  <c r="G15" i="75"/>
  <c r="F16" i="75"/>
  <c r="G16" i="75"/>
  <c r="F17" i="75"/>
  <c r="G17" i="75"/>
  <c r="F18" i="75"/>
  <c r="G18" i="75"/>
  <c r="F19" i="75"/>
  <c r="G19" i="75"/>
  <c r="F20" i="75"/>
  <c r="G20" i="75"/>
  <c r="F21" i="75"/>
  <c r="G21" i="75"/>
  <c r="F22" i="75"/>
  <c r="G22" i="75"/>
  <c r="F23" i="75"/>
  <c r="G23" i="75"/>
  <c r="F24" i="75"/>
  <c r="G24" i="75"/>
  <c r="F25" i="75"/>
  <c r="G25" i="75"/>
  <c r="F26" i="75"/>
  <c r="G26" i="75"/>
  <c r="F27" i="75"/>
  <c r="G27" i="75"/>
  <c r="F28" i="75"/>
  <c r="G28" i="75"/>
  <c r="F29" i="75"/>
  <c r="G29" i="75"/>
  <c r="F30" i="75"/>
  <c r="G30" i="75"/>
  <c r="F31" i="75"/>
  <c r="G31" i="75"/>
  <c r="F32" i="75"/>
  <c r="G32" i="75"/>
  <c r="F33" i="75"/>
  <c r="G33" i="75"/>
  <c r="F34" i="75"/>
  <c r="G34" i="75"/>
  <c r="F35" i="75"/>
  <c r="G35" i="75"/>
  <c r="F36" i="75"/>
  <c r="G36" i="75"/>
  <c r="F37" i="75"/>
  <c r="G37" i="75"/>
  <c r="F38" i="75"/>
  <c r="G38" i="75"/>
  <c r="F39" i="75"/>
  <c r="G39" i="75"/>
  <c r="F40" i="75"/>
  <c r="G40" i="75"/>
  <c r="F41" i="75"/>
  <c r="G41" i="75"/>
  <c r="F42" i="75"/>
  <c r="G42" i="75"/>
  <c r="F43" i="75"/>
  <c r="G43" i="75"/>
  <c r="F44" i="75"/>
  <c r="G44" i="75"/>
  <c r="F45" i="75"/>
  <c r="G45" i="75"/>
  <c r="F46" i="75"/>
  <c r="G46" i="75"/>
  <c r="F47" i="75"/>
  <c r="G47" i="75"/>
  <c r="F48" i="75"/>
  <c r="G48" i="75"/>
  <c r="F49" i="75"/>
  <c r="G49" i="75"/>
  <c r="F50" i="75"/>
  <c r="G50" i="75"/>
  <c r="F51" i="75"/>
  <c r="G51" i="75"/>
  <c r="F52" i="75"/>
  <c r="G52" i="75"/>
  <c r="F53" i="75"/>
  <c r="G53" i="75"/>
  <c r="F54" i="75"/>
  <c r="G54" i="75"/>
  <c r="F55" i="75"/>
  <c r="G55" i="75"/>
  <c r="F56" i="75"/>
  <c r="G56" i="75"/>
  <c r="F57" i="75"/>
  <c r="G57" i="75"/>
  <c r="F58" i="75"/>
  <c r="G58" i="75"/>
  <c r="F59" i="75"/>
  <c r="G59" i="75"/>
  <c r="F60" i="75"/>
  <c r="G60" i="75"/>
  <c r="F61" i="75"/>
  <c r="G61" i="75"/>
  <c r="F62" i="75"/>
  <c r="G62" i="75"/>
  <c r="F63" i="75"/>
  <c r="G63" i="75"/>
  <c r="F64" i="75"/>
  <c r="G64" i="75"/>
  <c r="F65" i="75"/>
  <c r="G65" i="75"/>
  <c r="F66" i="75"/>
  <c r="G66" i="75"/>
  <c r="F67" i="75"/>
  <c r="G67" i="75"/>
  <c r="F68" i="75"/>
  <c r="G68" i="75"/>
  <c r="F69" i="75"/>
  <c r="G69" i="75"/>
  <c r="F70" i="75"/>
  <c r="G70" i="75"/>
  <c r="F71" i="75"/>
  <c r="G71" i="75"/>
  <c r="F72" i="75"/>
  <c r="G72" i="75"/>
  <c r="F73" i="75"/>
  <c r="G73" i="75"/>
  <c r="F74" i="75"/>
  <c r="G74" i="75"/>
  <c r="F75" i="75"/>
  <c r="G75" i="75"/>
  <c r="F76" i="75"/>
  <c r="G76" i="75"/>
  <c r="F77" i="75"/>
  <c r="G77" i="75"/>
  <c r="F78" i="75"/>
  <c r="G78" i="75"/>
  <c r="F79" i="75"/>
  <c r="G79" i="75"/>
  <c r="F80" i="75"/>
  <c r="G80" i="75"/>
  <c r="F81" i="75"/>
  <c r="G81" i="75"/>
  <c r="F82" i="75"/>
  <c r="G82" i="75"/>
  <c r="F83" i="75"/>
  <c r="G83" i="75"/>
  <c r="F84" i="75"/>
  <c r="G84" i="75"/>
  <c r="F85" i="75"/>
  <c r="G85" i="75"/>
  <c r="F86" i="75"/>
  <c r="G86" i="75"/>
  <c r="F87" i="75"/>
  <c r="G87" i="75"/>
  <c r="F88" i="75"/>
  <c r="G88" i="75"/>
  <c r="F89" i="75"/>
  <c r="G89" i="75"/>
  <c r="F90" i="75"/>
  <c r="G90" i="75"/>
  <c r="F91" i="75"/>
  <c r="G91" i="75"/>
  <c r="F92" i="75"/>
  <c r="G92" i="75"/>
  <c r="F93" i="75"/>
  <c r="G93" i="75"/>
  <c r="F94" i="75"/>
  <c r="G94" i="75"/>
  <c r="F95" i="75"/>
  <c r="G95" i="75"/>
  <c r="F96" i="75"/>
  <c r="G96" i="75"/>
  <c r="F97" i="75"/>
  <c r="G97" i="75"/>
  <c r="F98" i="75"/>
  <c r="G98" i="75"/>
  <c r="F99" i="75"/>
  <c r="G99" i="75"/>
  <c r="F100" i="75"/>
  <c r="G100" i="75"/>
  <c r="F101" i="75"/>
  <c r="G101" i="75"/>
  <c r="F102" i="75"/>
  <c r="G102" i="75"/>
  <c r="F103" i="75"/>
  <c r="G103" i="75"/>
  <c r="F104" i="75"/>
  <c r="G104" i="75"/>
  <c r="F105" i="75"/>
  <c r="G105" i="75"/>
  <c r="F106" i="75"/>
  <c r="G106" i="75"/>
  <c r="F107" i="75"/>
  <c r="G107" i="75"/>
  <c r="F108" i="75"/>
  <c r="G108" i="75"/>
  <c r="F109" i="75"/>
  <c r="G109" i="75"/>
  <c r="F110" i="75"/>
  <c r="G110" i="75"/>
  <c r="F111" i="75"/>
  <c r="G111" i="75"/>
  <c r="F112" i="75"/>
  <c r="G112" i="75"/>
  <c r="F113" i="75"/>
  <c r="G113" i="75"/>
  <c r="F114" i="75"/>
  <c r="G114" i="75"/>
  <c r="F115" i="75"/>
  <c r="G115" i="75"/>
  <c r="F116" i="75"/>
  <c r="G116" i="75"/>
  <c r="F117" i="75"/>
  <c r="G117" i="75"/>
  <c r="F118" i="75"/>
  <c r="G118" i="75"/>
  <c r="F119" i="75"/>
  <c r="G119" i="75"/>
  <c r="F120" i="75"/>
  <c r="G120" i="75"/>
  <c r="F121" i="75"/>
  <c r="G121" i="75"/>
  <c r="F122" i="75"/>
  <c r="G122" i="75"/>
  <c r="F123" i="75"/>
  <c r="G123" i="75"/>
  <c r="F124" i="75"/>
  <c r="G124" i="75"/>
  <c r="F125" i="75"/>
  <c r="G125" i="75"/>
  <c r="F126" i="75"/>
  <c r="G126" i="75"/>
  <c r="F127" i="75"/>
  <c r="G127" i="75"/>
  <c r="F128" i="75"/>
  <c r="G128" i="75"/>
  <c r="F129" i="75"/>
  <c r="G129" i="75"/>
  <c r="F130" i="75"/>
  <c r="G130" i="75"/>
  <c r="F131" i="75"/>
  <c r="G131" i="75"/>
  <c r="F132" i="75"/>
  <c r="G132" i="75"/>
  <c r="F133" i="75"/>
  <c r="G133" i="75"/>
  <c r="F134" i="75"/>
  <c r="G134" i="75"/>
  <c r="F3" i="75"/>
  <c r="G3" i="75"/>
  <c r="AC4" i="3" l="1"/>
  <c r="AC10" i="3"/>
  <c r="AC11" i="3"/>
  <c r="AC12" i="3"/>
  <c r="AC18" i="3"/>
  <c r="AC19" i="3"/>
  <c r="AC20" i="3"/>
  <c r="AC26" i="3"/>
  <c r="AC27" i="3"/>
  <c r="AC28" i="3"/>
  <c r="AC34" i="3"/>
  <c r="AC35" i="3"/>
  <c r="AC36" i="3"/>
  <c r="AC42" i="3"/>
  <c r="AC43" i="3"/>
  <c r="AC44" i="3"/>
  <c r="AC50" i="3"/>
  <c r="AC51" i="3"/>
  <c r="AC52" i="3"/>
  <c r="AC58" i="3"/>
  <c r="AC59" i="3"/>
  <c r="AC60" i="3"/>
  <c r="AC66" i="3"/>
  <c r="AC67" i="3"/>
  <c r="AC68" i="3"/>
  <c r="AC74" i="3"/>
  <c r="AC75" i="3"/>
  <c r="AC76" i="3"/>
  <c r="AC82" i="3"/>
  <c r="AC83" i="3"/>
  <c r="AC84" i="3"/>
  <c r="AC90" i="3"/>
  <c r="AC91" i="3"/>
  <c r="AC92" i="3"/>
  <c r="AC98" i="3"/>
  <c r="AC99" i="3"/>
  <c r="AC100" i="3"/>
  <c r="AC106" i="3"/>
  <c r="AC107" i="3"/>
  <c r="AC108" i="3"/>
  <c r="AC114" i="3"/>
  <c r="AC115" i="3"/>
  <c r="AC116" i="3"/>
  <c r="AC122" i="3"/>
  <c r="AC123" i="3"/>
  <c r="AC124" i="3"/>
  <c r="AC130" i="3"/>
  <c r="AC131" i="3"/>
  <c r="AC132" i="3"/>
  <c r="AA27" i="3"/>
  <c r="AA29" i="3"/>
  <c r="AA35" i="3"/>
  <c r="AA37" i="3"/>
  <c r="AA43" i="3"/>
  <c r="AA59" i="3"/>
  <c r="AA61" i="3"/>
  <c r="AA71" i="3"/>
  <c r="AA72" i="3"/>
  <c r="AA79" i="3"/>
  <c r="AA80" i="3"/>
  <c r="AA87" i="3"/>
  <c r="AA88" i="3"/>
  <c r="AA95" i="3"/>
  <c r="AA96" i="3"/>
  <c r="AA103" i="3"/>
  <c r="AA104" i="3"/>
  <c r="AA111" i="3"/>
  <c r="AA112" i="3"/>
  <c r="AA119" i="3"/>
  <c r="AA120" i="3"/>
  <c r="AA127" i="3"/>
  <c r="AA128" i="3"/>
  <c r="AA4" i="3"/>
  <c r="AA5" i="3"/>
  <c r="AA7" i="3"/>
  <c r="AA8" i="3"/>
  <c r="AA15" i="3"/>
  <c r="AA16" i="3"/>
  <c r="AB4" i="3"/>
  <c r="AB5" i="3"/>
  <c r="AC5" i="3" s="1"/>
  <c r="AB6" i="3"/>
  <c r="AC6" i="3" s="1"/>
  <c r="AB7" i="3"/>
  <c r="AC7" i="3" s="1"/>
  <c r="AB8" i="3"/>
  <c r="AC8" i="3" s="1"/>
  <c r="AB9" i="3"/>
  <c r="AC9" i="3" s="1"/>
  <c r="AB10" i="3"/>
  <c r="AB11" i="3"/>
  <c r="AB12" i="3"/>
  <c r="AB13" i="3"/>
  <c r="AC13" i="3" s="1"/>
  <c r="AB14" i="3"/>
  <c r="AC14" i="3" s="1"/>
  <c r="AB15" i="3"/>
  <c r="AC15" i="3" s="1"/>
  <c r="AB16" i="3"/>
  <c r="AC16" i="3" s="1"/>
  <c r="AB17" i="3"/>
  <c r="AC17" i="3" s="1"/>
  <c r="AB18" i="3"/>
  <c r="AB19" i="3"/>
  <c r="AB20" i="3"/>
  <c r="AB21" i="3"/>
  <c r="AC21" i="3" s="1"/>
  <c r="AB22" i="3"/>
  <c r="AC22" i="3" s="1"/>
  <c r="AB23" i="3"/>
  <c r="AC23" i="3" s="1"/>
  <c r="AB24" i="3"/>
  <c r="AC24" i="3" s="1"/>
  <c r="AB25" i="3"/>
  <c r="AC25" i="3" s="1"/>
  <c r="AB26" i="3"/>
  <c r="AB27" i="3"/>
  <c r="AB28" i="3"/>
  <c r="AB29" i="3"/>
  <c r="AC29" i="3" s="1"/>
  <c r="AB30" i="3"/>
  <c r="AC30" i="3" s="1"/>
  <c r="AB31" i="3"/>
  <c r="AC31" i="3" s="1"/>
  <c r="AB32" i="3"/>
  <c r="AC32" i="3" s="1"/>
  <c r="AB33" i="3"/>
  <c r="AC33" i="3" s="1"/>
  <c r="AB34" i="3"/>
  <c r="AB35" i="3"/>
  <c r="AB36" i="3"/>
  <c r="AB37" i="3"/>
  <c r="AC37" i="3" s="1"/>
  <c r="AB38" i="3"/>
  <c r="AC38" i="3" s="1"/>
  <c r="AB39" i="3"/>
  <c r="AC39" i="3" s="1"/>
  <c r="AB40" i="3"/>
  <c r="AC40" i="3" s="1"/>
  <c r="AB41" i="3"/>
  <c r="AC41" i="3" s="1"/>
  <c r="AB42" i="3"/>
  <c r="AB43" i="3"/>
  <c r="AB44" i="3"/>
  <c r="AB45" i="3"/>
  <c r="AC45" i="3" s="1"/>
  <c r="AB46" i="3"/>
  <c r="AC46" i="3" s="1"/>
  <c r="AB47" i="3"/>
  <c r="AC47" i="3" s="1"/>
  <c r="AB48" i="3"/>
  <c r="AC48" i="3" s="1"/>
  <c r="AB49" i="3"/>
  <c r="AC49" i="3" s="1"/>
  <c r="AB50" i="3"/>
  <c r="AB51" i="3"/>
  <c r="AB52" i="3"/>
  <c r="AB53" i="3"/>
  <c r="AC53" i="3" s="1"/>
  <c r="AB54" i="3"/>
  <c r="AC54" i="3" s="1"/>
  <c r="AB55" i="3"/>
  <c r="AC55" i="3" s="1"/>
  <c r="AB56" i="3"/>
  <c r="AC56" i="3" s="1"/>
  <c r="AB57" i="3"/>
  <c r="AC57" i="3" s="1"/>
  <c r="AB58" i="3"/>
  <c r="AB59" i="3"/>
  <c r="AB60" i="3"/>
  <c r="AB61" i="3"/>
  <c r="AC61" i="3" s="1"/>
  <c r="AB62" i="3"/>
  <c r="AC62" i="3" s="1"/>
  <c r="AB63" i="3"/>
  <c r="AC63" i="3" s="1"/>
  <c r="AB64" i="3"/>
  <c r="AC64" i="3" s="1"/>
  <c r="AB65" i="3"/>
  <c r="AC65" i="3" s="1"/>
  <c r="AB66" i="3"/>
  <c r="AB67" i="3"/>
  <c r="AB68" i="3"/>
  <c r="AB69" i="3"/>
  <c r="AC69" i="3" s="1"/>
  <c r="AB70" i="3"/>
  <c r="AC70" i="3" s="1"/>
  <c r="AB71" i="3"/>
  <c r="AC71" i="3" s="1"/>
  <c r="AB72" i="3"/>
  <c r="AC72" i="3" s="1"/>
  <c r="AB73" i="3"/>
  <c r="AC73" i="3" s="1"/>
  <c r="AB74" i="3"/>
  <c r="AB75" i="3"/>
  <c r="AB76" i="3"/>
  <c r="AB77" i="3"/>
  <c r="AC77" i="3" s="1"/>
  <c r="AB78" i="3"/>
  <c r="AC78" i="3" s="1"/>
  <c r="AB79" i="3"/>
  <c r="AC79" i="3" s="1"/>
  <c r="AB80" i="3"/>
  <c r="AC80" i="3" s="1"/>
  <c r="AB81" i="3"/>
  <c r="AC81" i="3" s="1"/>
  <c r="AB82" i="3"/>
  <c r="AB83" i="3"/>
  <c r="AB84" i="3"/>
  <c r="AB85" i="3"/>
  <c r="AC85" i="3" s="1"/>
  <c r="AB86" i="3"/>
  <c r="AC86" i="3" s="1"/>
  <c r="AB87" i="3"/>
  <c r="AC87" i="3" s="1"/>
  <c r="AB88" i="3"/>
  <c r="AC88" i="3" s="1"/>
  <c r="AB89" i="3"/>
  <c r="AC89" i="3" s="1"/>
  <c r="AB90" i="3"/>
  <c r="AB91" i="3"/>
  <c r="AB92" i="3"/>
  <c r="AB93" i="3"/>
  <c r="AC93" i="3" s="1"/>
  <c r="AB94" i="3"/>
  <c r="AC94" i="3" s="1"/>
  <c r="AB95" i="3"/>
  <c r="AC95" i="3" s="1"/>
  <c r="AB96" i="3"/>
  <c r="AC96" i="3" s="1"/>
  <c r="AB97" i="3"/>
  <c r="AC97" i="3" s="1"/>
  <c r="AB98" i="3"/>
  <c r="AB99" i="3"/>
  <c r="AB100" i="3"/>
  <c r="AB101" i="3"/>
  <c r="AC101" i="3" s="1"/>
  <c r="AB102" i="3"/>
  <c r="AC102" i="3" s="1"/>
  <c r="AB103" i="3"/>
  <c r="AC103" i="3" s="1"/>
  <c r="AB104" i="3"/>
  <c r="AC104" i="3" s="1"/>
  <c r="AB105" i="3"/>
  <c r="AC105" i="3" s="1"/>
  <c r="AB106" i="3"/>
  <c r="AB107" i="3"/>
  <c r="AB108" i="3"/>
  <c r="AB109" i="3"/>
  <c r="AC109" i="3" s="1"/>
  <c r="AB110" i="3"/>
  <c r="AC110" i="3" s="1"/>
  <c r="AB111" i="3"/>
  <c r="AC111" i="3" s="1"/>
  <c r="AB112" i="3"/>
  <c r="AC112" i="3" s="1"/>
  <c r="AB113" i="3"/>
  <c r="AC113" i="3" s="1"/>
  <c r="AB114" i="3"/>
  <c r="AB115" i="3"/>
  <c r="AB116" i="3"/>
  <c r="AB117" i="3"/>
  <c r="AC117" i="3" s="1"/>
  <c r="AB118" i="3"/>
  <c r="AC118" i="3" s="1"/>
  <c r="AB119" i="3"/>
  <c r="AC119" i="3" s="1"/>
  <c r="AB120" i="3"/>
  <c r="AC120" i="3" s="1"/>
  <c r="AB121" i="3"/>
  <c r="AC121" i="3" s="1"/>
  <c r="AB122" i="3"/>
  <c r="AB123" i="3"/>
  <c r="AB124" i="3"/>
  <c r="AB125" i="3"/>
  <c r="AC125" i="3" s="1"/>
  <c r="AB126" i="3"/>
  <c r="AC126" i="3" s="1"/>
  <c r="AB127" i="3"/>
  <c r="AC127" i="3" s="1"/>
  <c r="AB128" i="3"/>
  <c r="AC128" i="3" s="1"/>
  <c r="AB129" i="3"/>
  <c r="AC129" i="3" s="1"/>
  <c r="AB130" i="3"/>
  <c r="AB131" i="3"/>
  <c r="AB132" i="3"/>
  <c r="AB133" i="3"/>
  <c r="AC133" i="3" s="1"/>
  <c r="AB134" i="3"/>
  <c r="AC134" i="3" s="1"/>
  <c r="AB3" i="3"/>
  <c r="AC3" i="3" s="1"/>
  <c r="Z4" i="3"/>
  <c r="Z5" i="3"/>
  <c r="Z6" i="3"/>
  <c r="AA6" i="3" s="1"/>
  <c r="Z7" i="3"/>
  <c r="Z8" i="3"/>
  <c r="Z9" i="3"/>
  <c r="AA9" i="3" s="1"/>
  <c r="Z10" i="3"/>
  <c r="AA10" i="3" s="1"/>
  <c r="Z11" i="3"/>
  <c r="AA11" i="3" s="1"/>
  <c r="Z12" i="3"/>
  <c r="AA12" i="3" s="1"/>
  <c r="Z13" i="3"/>
  <c r="AA13" i="3" s="1"/>
  <c r="Z14" i="3"/>
  <c r="AA14" i="3" s="1"/>
  <c r="Z15" i="3"/>
  <c r="Z16" i="3"/>
  <c r="Z17" i="3"/>
  <c r="AA17" i="3" s="1"/>
  <c r="Z18" i="3"/>
  <c r="AA18" i="3" s="1"/>
  <c r="Z19" i="3"/>
  <c r="AA19" i="3" s="1"/>
  <c r="Z20" i="3"/>
  <c r="AA20" i="3" s="1"/>
  <c r="Z21" i="3"/>
  <c r="AA21" i="3" s="1"/>
  <c r="Z22" i="3"/>
  <c r="AA22" i="3" s="1"/>
  <c r="Z23" i="3"/>
  <c r="AA23" i="3" s="1"/>
  <c r="Z24" i="3"/>
  <c r="AA24" i="3" s="1"/>
  <c r="Z25" i="3"/>
  <c r="AA25" i="3" s="1"/>
  <c r="Z26" i="3"/>
  <c r="AA26" i="3" s="1"/>
  <c r="Z27" i="3"/>
  <c r="Z28" i="3"/>
  <c r="AA28" i="3" s="1"/>
  <c r="Z29" i="3"/>
  <c r="Z30" i="3"/>
  <c r="AA30" i="3" s="1"/>
  <c r="Z31" i="3"/>
  <c r="AA31" i="3" s="1"/>
  <c r="Z32" i="3"/>
  <c r="AA32" i="3" s="1"/>
  <c r="Z33" i="3"/>
  <c r="AA33" i="3" s="1"/>
  <c r="Z34" i="3"/>
  <c r="AA34" i="3" s="1"/>
  <c r="Z35" i="3"/>
  <c r="Z36" i="3"/>
  <c r="AA36" i="3" s="1"/>
  <c r="Z37" i="3"/>
  <c r="Z38" i="3"/>
  <c r="AA38" i="3" s="1"/>
  <c r="Z39" i="3"/>
  <c r="AA39" i="3" s="1"/>
  <c r="Z40" i="3"/>
  <c r="AA40" i="3" s="1"/>
  <c r="Z41" i="3"/>
  <c r="AA41" i="3" s="1"/>
  <c r="Z42" i="3"/>
  <c r="AA42" i="3" s="1"/>
  <c r="Z43" i="3"/>
  <c r="Z44" i="3"/>
  <c r="AA44" i="3" s="1"/>
  <c r="Z45" i="3"/>
  <c r="AA45" i="3" s="1"/>
  <c r="Z46" i="3"/>
  <c r="AA46" i="3" s="1"/>
  <c r="Z47" i="3"/>
  <c r="AA47" i="3" s="1"/>
  <c r="Z48" i="3"/>
  <c r="AA48" i="3" s="1"/>
  <c r="Z49" i="3"/>
  <c r="AA49" i="3" s="1"/>
  <c r="Z50" i="3"/>
  <c r="AA50" i="3" s="1"/>
  <c r="Z51" i="3"/>
  <c r="AA51" i="3" s="1"/>
  <c r="Z52" i="3"/>
  <c r="AA52" i="3" s="1"/>
  <c r="Z53" i="3"/>
  <c r="AA53" i="3" s="1"/>
  <c r="Z54" i="3"/>
  <c r="AA54" i="3" s="1"/>
  <c r="Z55" i="3"/>
  <c r="AA55" i="3" s="1"/>
  <c r="Z56" i="3"/>
  <c r="AA56" i="3" s="1"/>
  <c r="Z57" i="3"/>
  <c r="AA57" i="3" s="1"/>
  <c r="Z58" i="3"/>
  <c r="AA58" i="3" s="1"/>
  <c r="Z59" i="3"/>
  <c r="Z60" i="3"/>
  <c r="AA60" i="3" s="1"/>
  <c r="Z61" i="3"/>
  <c r="Z62" i="3"/>
  <c r="AA62" i="3" s="1"/>
  <c r="Z63" i="3"/>
  <c r="AA63" i="3" s="1"/>
  <c r="Z64" i="3"/>
  <c r="AA64" i="3" s="1"/>
  <c r="Z65" i="3"/>
  <c r="AA65" i="3" s="1"/>
  <c r="Z66" i="3"/>
  <c r="AA66" i="3" s="1"/>
  <c r="Z67" i="3"/>
  <c r="AA67" i="3" s="1"/>
  <c r="Z68" i="3"/>
  <c r="AA68" i="3" s="1"/>
  <c r="Z69" i="3"/>
  <c r="AA69" i="3" s="1"/>
  <c r="Z70" i="3"/>
  <c r="AA70" i="3" s="1"/>
  <c r="Z71" i="3"/>
  <c r="Z72" i="3"/>
  <c r="Z73" i="3"/>
  <c r="AA73" i="3" s="1"/>
  <c r="Z74" i="3"/>
  <c r="AA74" i="3" s="1"/>
  <c r="Z75" i="3"/>
  <c r="AA75" i="3" s="1"/>
  <c r="Z76" i="3"/>
  <c r="AA76" i="3" s="1"/>
  <c r="Z77" i="3"/>
  <c r="AA77" i="3" s="1"/>
  <c r="Z78" i="3"/>
  <c r="AA78" i="3" s="1"/>
  <c r="Z79" i="3"/>
  <c r="Z80" i="3"/>
  <c r="Z81" i="3"/>
  <c r="AA81" i="3" s="1"/>
  <c r="Z82" i="3"/>
  <c r="AA82" i="3" s="1"/>
  <c r="Z83" i="3"/>
  <c r="AA83" i="3" s="1"/>
  <c r="Z84" i="3"/>
  <c r="AA84" i="3" s="1"/>
  <c r="Z85" i="3"/>
  <c r="AA85" i="3" s="1"/>
  <c r="Z86" i="3"/>
  <c r="AA86" i="3" s="1"/>
  <c r="Z87" i="3"/>
  <c r="Z88" i="3"/>
  <c r="Z89" i="3"/>
  <c r="AA89" i="3" s="1"/>
  <c r="Z90" i="3"/>
  <c r="AA90" i="3" s="1"/>
  <c r="Z91" i="3"/>
  <c r="AA91" i="3" s="1"/>
  <c r="Z92" i="3"/>
  <c r="AA92" i="3" s="1"/>
  <c r="Z93" i="3"/>
  <c r="AA93" i="3" s="1"/>
  <c r="Z94" i="3"/>
  <c r="AA94" i="3" s="1"/>
  <c r="Z95" i="3"/>
  <c r="Z96" i="3"/>
  <c r="Z97" i="3"/>
  <c r="AA97" i="3" s="1"/>
  <c r="Z98" i="3"/>
  <c r="AA98" i="3" s="1"/>
  <c r="Z99" i="3"/>
  <c r="AA99" i="3" s="1"/>
  <c r="Z100" i="3"/>
  <c r="AA100" i="3" s="1"/>
  <c r="Z101" i="3"/>
  <c r="AA101" i="3" s="1"/>
  <c r="Z102" i="3"/>
  <c r="AA102" i="3" s="1"/>
  <c r="Z103" i="3"/>
  <c r="Z104" i="3"/>
  <c r="Z105" i="3"/>
  <c r="AA105" i="3" s="1"/>
  <c r="Z106" i="3"/>
  <c r="AA106" i="3" s="1"/>
  <c r="Z107" i="3"/>
  <c r="AA107" i="3" s="1"/>
  <c r="Z108" i="3"/>
  <c r="AA108" i="3" s="1"/>
  <c r="Z109" i="3"/>
  <c r="AA109" i="3" s="1"/>
  <c r="Z110" i="3"/>
  <c r="AA110" i="3" s="1"/>
  <c r="Z111" i="3"/>
  <c r="Z112" i="3"/>
  <c r="Z113" i="3"/>
  <c r="AA113" i="3" s="1"/>
  <c r="Z114" i="3"/>
  <c r="AA114" i="3" s="1"/>
  <c r="Z115" i="3"/>
  <c r="AA115" i="3" s="1"/>
  <c r="Z116" i="3"/>
  <c r="AA116" i="3" s="1"/>
  <c r="Z117" i="3"/>
  <c r="AA117" i="3" s="1"/>
  <c r="Z118" i="3"/>
  <c r="AA118" i="3" s="1"/>
  <c r="Z119" i="3"/>
  <c r="Z120" i="3"/>
  <c r="Z121" i="3"/>
  <c r="AA121" i="3" s="1"/>
  <c r="Z122" i="3"/>
  <c r="AA122" i="3" s="1"/>
  <c r="Z123" i="3"/>
  <c r="AA123" i="3" s="1"/>
  <c r="Z124" i="3"/>
  <c r="AA124" i="3" s="1"/>
  <c r="Z125" i="3"/>
  <c r="AA125" i="3" s="1"/>
  <c r="Z126" i="3"/>
  <c r="AA126" i="3" s="1"/>
  <c r="Z127" i="3"/>
  <c r="Z128" i="3"/>
  <c r="Z129" i="3"/>
  <c r="AA129" i="3" s="1"/>
  <c r="Z130" i="3"/>
  <c r="AA130" i="3" s="1"/>
  <c r="Z131" i="3"/>
  <c r="AA131" i="3" s="1"/>
  <c r="Z132" i="3"/>
  <c r="AA132" i="3" s="1"/>
  <c r="Z133" i="3"/>
  <c r="AA133" i="3" s="1"/>
  <c r="Z134" i="3"/>
  <c r="AA134" i="3" s="1"/>
  <c r="Z3" i="3"/>
  <c r="AA3" i="3" s="1"/>
  <c r="AN4" i="3" l="1"/>
  <c r="AN5" i="3"/>
  <c r="AN6" i="3"/>
  <c r="AN7" i="3"/>
  <c r="AN8" i="3"/>
  <c r="AN9" i="3"/>
  <c r="AN10" i="3"/>
  <c r="AN1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3" i="3"/>
  <c r="U4" i="4" l="1"/>
  <c r="U5" i="4"/>
  <c r="U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3" i="4"/>
  <c r="N4" i="3"/>
  <c r="O4" i="3" s="1"/>
  <c r="N5" i="3"/>
  <c r="O5" i="3" s="1"/>
  <c r="N6" i="3"/>
  <c r="O6" i="3" s="1"/>
  <c r="N7" i="3"/>
  <c r="O7" i="3" s="1"/>
  <c r="N8" i="3"/>
  <c r="O8" i="3" s="1"/>
  <c r="N9" i="3"/>
  <c r="O9" i="3" s="1"/>
  <c r="N10" i="3"/>
  <c r="O10" i="3" s="1"/>
  <c r="N11" i="3"/>
  <c r="O11" i="3" s="1"/>
  <c r="N12" i="3"/>
  <c r="O12" i="3" s="1"/>
  <c r="N13" i="3"/>
  <c r="O13" i="3" s="1"/>
  <c r="N14" i="3"/>
  <c r="O14" i="3" s="1"/>
  <c r="N15" i="3"/>
  <c r="O15" i="3" s="1"/>
  <c r="N16" i="3"/>
  <c r="O16" i="3" s="1"/>
  <c r="N17" i="3"/>
  <c r="O17" i="3" s="1"/>
  <c r="N18" i="3"/>
  <c r="O18" i="3" s="1"/>
  <c r="N19" i="3"/>
  <c r="O19" i="3" s="1"/>
  <c r="N20" i="3"/>
  <c r="O20" i="3" s="1"/>
  <c r="N21" i="3"/>
  <c r="O21" i="3" s="1"/>
  <c r="N22" i="3"/>
  <c r="O22" i="3" s="1"/>
  <c r="N23" i="3"/>
  <c r="O23" i="3" s="1"/>
  <c r="N24" i="3"/>
  <c r="O24" i="3" s="1"/>
  <c r="N25" i="3"/>
  <c r="O25" i="3" s="1"/>
  <c r="N26" i="3"/>
  <c r="O26" i="3" s="1"/>
  <c r="N27" i="3"/>
  <c r="O27" i="3" s="1"/>
  <c r="N28" i="3"/>
  <c r="O28" i="3" s="1"/>
  <c r="N29" i="3"/>
  <c r="O29" i="3" s="1"/>
  <c r="N30" i="3"/>
  <c r="O30" i="3" s="1"/>
  <c r="N31" i="3"/>
  <c r="O31" i="3" s="1"/>
  <c r="N32" i="3"/>
  <c r="O32" i="3" s="1"/>
  <c r="N33" i="3"/>
  <c r="O33" i="3" s="1"/>
  <c r="N34" i="3"/>
  <c r="O34" i="3" s="1"/>
  <c r="N35" i="3"/>
  <c r="O35" i="3" s="1"/>
  <c r="N36" i="3"/>
  <c r="O36" i="3" s="1"/>
  <c r="N37" i="3"/>
  <c r="O37" i="3" s="1"/>
  <c r="N38" i="3"/>
  <c r="O38" i="3" s="1"/>
  <c r="N39" i="3"/>
  <c r="O39" i="3" s="1"/>
  <c r="N40" i="3"/>
  <c r="O40" i="3" s="1"/>
  <c r="N41" i="3"/>
  <c r="O41" i="3" s="1"/>
  <c r="N42" i="3"/>
  <c r="O42" i="3" s="1"/>
  <c r="N43" i="3"/>
  <c r="O43" i="3" s="1"/>
  <c r="N44" i="3"/>
  <c r="O44" i="3" s="1"/>
  <c r="N45" i="3"/>
  <c r="O45" i="3" s="1"/>
  <c r="N46" i="3"/>
  <c r="O46" i="3" s="1"/>
  <c r="N47" i="3"/>
  <c r="O47" i="3" s="1"/>
  <c r="N48" i="3"/>
  <c r="O48" i="3" s="1"/>
  <c r="N49" i="3"/>
  <c r="O49" i="3" s="1"/>
  <c r="N50" i="3"/>
  <c r="O50" i="3" s="1"/>
  <c r="N51" i="3"/>
  <c r="O51" i="3" s="1"/>
  <c r="N52" i="3"/>
  <c r="O52" i="3" s="1"/>
  <c r="N53" i="3"/>
  <c r="O53" i="3" s="1"/>
  <c r="N54" i="3"/>
  <c r="O54" i="3" s="1"/>
  <c r="N55" i="3"/>
  <c r="O55" i="3" s="1"/>
  <c r="N56" i="3"/>
  <c r="O56" i="3" s="1"/>
  <c r="N57" i="3"/>
  <c r="O57" i="3" s="1"/>
  <c r="N58" i="3"/>
  <c r="O58" i="3" s="1"/>
  <c r="N59" i="3"/>
  <c r="O59" i="3" s="1"/>
  <c r="N60" i="3"/>
  <c r="O60" i="3" s="1"/>
  <c r="N61" i="3"/>
  <c r="O61" i="3" s="1"/>
  <c r="N62" i="3"/>
  <c r="O62" i="3" s="1"/>
  <c r="N63" i="3"/>
  <c r="O63" i="3" s="1"/>
  <c r="N64" i="3"/>
  <c r="O64" i="3" s="1"/>
  <c r="N65" i="3"/>
  <c r="O65" i="3" s="1"/>
  <c r="N66" i="3"/>
  <c r="O66" i="3" s="1"/>
  <c r="N67" i="3"/>
  <c r="O67" i="3" s="1"/>
  <c r="N68" i="3"/>
  <c r="O68" i="3" s="1"/>
  <c r="N69" i="3"/>
  <c r="O69" i="3" s="1"/>
  <c r="N70" i="3"/>
  <c r="O70" i="3" s="1"/>
  <c r="N71" i="3"/>
  <c r="O71" i="3" s="1"/>
  <c r="N72" i="3"/>
  <c r="O72" i="3" s="1"/>
  <c r="N73" i="3"/>
  <c r="O73" i="3" s="1"/>
  <c r="N74" i="3"/>
  <c r="O74" i="3" s="1"/>
  <c r="N75" i="3"/>
  <c r="O75" i="3" s="1"/>
  <c r="N76" i="3"/>
  <c r="O76" i="3" s="1"/>
  <c r="N77" i="3"/>
  <c r="O77" i="3" s="1"/>
  <c r="N78" i="3"/>
  <c r="O78" i="3" s="1"/>
  <c r="N79" i="3"/>
  <c r="O79" i="3" s="1"/>
  <c r="N80" i="3"/>
  <c r="O80" i="3" s="1"/>
  <c r="N81" i="3"/>
  <c r="O81" i="3" s="1"/>
  <c r="N82" i="3"/>
  <c r="O82" i="3" s="1"/>
  <c r="N83" i="3"/>
  <c r="O83" i="3" s="1"/>
  <c r="N84" i="3"/>
  <c r="O84" i="3" s="1"/>
  <c r="N85" i="3"/>
  <c r="O85" i="3" s="1"/>
  <c r="N86" i="3"/>
  <c r="O86" i="3" s="1"/>
  <c r="N87" i="3"/>
  <c r="O87" i="3" s="1"/>
  <c r="N88" i="3"/>
  <c r="O88" i="3" s="1"/>
  <c r="N89" i="3"/>
  <c r="O89" i="3" s="1"/>
  <c r="N90" i="3"/>
  <c r="O90" i="3" s="1"/>
  <c r="N91" i="3"/>
  <c r="O91" i="3" s="1"/>
  <c r="N92" i="3"/>
  <c r="O92" i="3" s="1"/>
  <c r="N93" i="3"/>
  <c r="O93" i="3" s="1"/>
  <c r="N94" i="3"/>
  <c r="O94" i="3" s="1"/>
  <c r="N95" i="3"/>
  <c r="O95" i="3" s="1"/>
  <c r="N96" i="3"/>
  <c r="O96" i="3" s="1"/>
  <c r="N97" i="3"/>
  <c r="O97" i="3" s="1"/>
  <c r="N98" i="3"/>
  <c r="O98" i="3" s="1"/>
  <c r="N99" i="3"/>
  <c r="O99" i="3" s="1"/>
  <c r="N100" i="3"/>
  <c r="O100" i="3" s="1"/>
  <c r="N101" i="3"/>
  <c r="O101" i="3" s="1"/>
  <c r="N102" i="3"/>
  <c r="O102" i="3" s="1"/>
  <c r="N103" i="3"/>
  <c r="O103" i="3" s="1"/>
  <c r="N104" i="3"/>
  <c r="O104" i="3" s="1"/>
  <c r="N105" i="3"/>
  <c r="O105" i="3" s="1"/>
  <c r="N106" i="3"/>
  <c r="O106" i="3" s="1"/>
  <c r="N107" i="3"/>
  <c r="O107" i="3" s="1"/>
  <c r="N108" i="3"/>
  <c r="O108" i="3" s="1"/>
  <c r="N109" i="3"/>
  <c r="O109" i="3" s="1"/>
  <c r="N110" i="3"/>
  <c r="O110" i="3" s="1"/>
  <c r="N111" i="3"/>
  <c r="O111" i="3" s="1"/>
  <c r="N112" i="3"/>
  <c r="O112" i="3" s="1"/>
  <c r="N113" i="3"/>
  <c r="O113" i="3" s="1"/>
  <c r="N114" i="3"/>
  <c r="O114" i="3" s="1"/>
  <c r="N115" i="3"/>
  <c r="O115" i="3" s="1"/>
  <c r="N116" i="3"/>
  <c r="O116" i="3" s="1"/>
  <c r="N117" i="3"/>
  <c r="O117" i="3" s="1"/>
  <c r="N118" i="3"/>
  <c r="O118" i="3" s="1"/>
  <c r="N119" i="3"/>
  <c r="O119" i="3" s="1"/>
  <c r="N120" i="3"/>
  <c r="O120" i="3" s="1"/>
  <c r="N121" i="3"/>
  <c r="O121" i="3" s="1"/>
  <c r="N122" i="3"/>
  <c r="O122" i="3" s="1"/>
  <c r="N123" i="3"/>
  <c r="O123" i="3" s="1"/>
  <c r="N124" i="3"/>
  <c r="O124" i="3" s="1"/>
  <c r="N125" i="3"/>
  <c r="O125" i="3" s="1"/>
  <c r="N126" i="3"/>
  <c r="O126" i="3" s="1"/>
  <c r="N127" i="3"/>
  <c r="O127" i="3" s="1"/>
  <c r="N128" i="3"/>
  <c r="O128" i="3" s="1"/>
  <c r="N129" i="3"/>
  <c r="O129" i="3" s="1"/>
  <c r="N130" i="3"/>
  <c r="O130" i="3" s="1"/>
  <c r="N131" i="3"/>
  <c r="O131" i="3" s="1"/>
  <c r="N132" i="3"/>
  <c r="O132" i="3" s="1"/>
  <c r="N133" i="3"/>
  <c r="O133" i="3" s="1"/>
  <c r="N134" i="3"/>
  <c r="O134" i="3" s="1"/>
  <c r="N3" i="3"/>
  <c r="O3" i="3" s="1"/>
  <c r="E4" i="4"/>
  <c r="E5" i="4"/>
  <c r="E6" i="4"/>
  <c r="F6" i="4" s="1"/>
  <c r="E7" i="4"/>
  <c r="F7" i="4" s="1"/>
  <c r="E8" i="4"/>
  <c r="F8" i="4" s="1"/>
  <c r="E9" i="4"/>
  <c r="F9" i="4" s="1"/>
  <c r="E10" i="4"/>
  <c r="E11" i="4"/>
  <c r="E12" i="4"/>
  <c r="E13" i="4"/>
  <c r="E14" i="4"/>
  <c r="F14" i="4" s="1"/>
  <c r="E15" i="4"/>
  <c r="F15" i="4" s="1"/>
  <c r="E16" i="4"/>
  <c r="F16" i="4" s="1"/>
  <c r="E17" i="4"/>
  <c r="F17" i="4" s="1"/>
  <c r="E18" i="4"/>
  <c r="F18" i="4" s="1"/>
  <c r="E19" i="4"/>
  <c r="E20" i="4"/>
  <c r="E21" i="4"/>
  <c r="E22" i="4"/>
  <c r="E23" i="4"/>
  <c r="E24" i="4"/>
  <c r="F24" i="4" s="1"/>
  <c r="E25" i="4"/>
  <c r="F25" i="4" s="1"/>
  <c r="E26" i="4"/>
  <c r="F26" i="4" s="1"/>
  <c r="E27" i="4"/>
  <c r="F27" i="4" s="1"/>
  <c r="E28" i="4"/>
  <c r="E29" i="4"/>
  <c r="E30" i="4"/>
  <c r="E31" i="4"/>
  <c r="E32" i="4"/>
  <c r="E33" i="4"/>
  <c r="F33" i="4" s="1"/>
  <c r="E34" i="4"/>
  <c r="E35" i="4"/>
  <c r="F35" i="4" s="1"/>
  <c r="E36" i="4"/>
  <c r="E37" i="4"/>
  <c r="F37" i="4" s="1"/>
  <c r="E38" i="4"/>
  <c r="F38" i="4" s="1"/>
  <c r="E39" i="4"/>
  <c r="F39" i="4" s="1"/>
  <c r="E40" i="4"/>
  <c r="E41" i="4"/>
  <c r="F41" i="4" s="1"/>
  <c r="E42" i="4"/>
  <c r="F42" i="4" s="1"/>
  <c r="E43" i="4"/>
  <c r="F43" i="4" s="1"/>
  <c r="E44" i="4"/>
  <c r="E45" i="4"/>
  <c r="E46" i="4"/>
  <c r="E47" i="4"/>
  <c r="F47" i="4" s="1"/>
  <c r="E48" i="4"/>
  <c r="F48" i="4" s="1"/>
  <c r="E49" i="4"/>
  <c r="F49" i="4" s="1"/>
  <c r="E50" i="4"/>
  <c r="F50" i="4" s="1"/>
  <c r="E51" i="4"/>
  <c r="F51" i="4" s="1"/>
  <c r="E52" i="4"/>
  <c r="E53" i="4"/>
  <c r="E54" i="4"/>
  <c r="E55" i="4"/>
  <c r="F55" i="4" s="1"/>
  <c r="E56" i="4"/>
  <c r="F56" i="4" s="1"/>
  <c r="E57" i="4"/>
  <c r="F57" i="4" s="1"/>
  <c r="E58" i="4"/>
  <c r="F58" i="4" s="1"/>
  <c r="E59" i="4"/>
  <c r="F59" i="4" s="1"/>
  <c r="E60" i="4"/>
  <c r="E61" i="4"/>
  <c r="E62" i="4"/>
  <c r="E63" i="4"/>
  <c r="E64" i="4"/>
  <c r="E65" i="4"/>
  <c r="F65" i="4" s="1"/>
  <c r="E66" i="4"/>
  <c r="F66" i="4" s="1"/>
  <c r="E67" i="4"/>
  <c r="F67" i="4" s="1"/>
  <c r="E68" i="4"/>
  <c r="E69" i="4"/>
  <c r="E70" i="4"/>
  <c r="E71" i="4"/>
  <c r="F71" i="4" s="1"/>
  <c r="E72" i="4"/>
  <c r="F72" i="4" s="1"/>
  <c r="E73" i="4"/>
  <c r="F73" i="4" s="1"/>
  <c r="E74" i="4"/>
  <c r="F74" i="4" s="1"/>
  <c r="E75" i="4"/>
  <c r="F75" i="4" s="1"/>
  <c r="E76" i="4"/>
  <c r="E77" i="4"/>
  <c r="E78" i="4"/>
  <c r="E79" i="4"/>
  <c r="F79" i="4" s="1"/>
  <c r="E80" i="4"/>
  <c r="F80" i="4" s="1"/>
  <c r="E81" i="4"/>
  <c r="F81" i="4" s="1"/>
  <c r="E82" i="4"/>
  <c r="F82" i="4" s="1"/>
  <c r="E83" i="4"/>
  <c r="F83" i="4" s="1"/>
  <c r="E84" i="4"/>
  <c r="E85" i="4"/>
  <c r="E86" i="4"/>
  <c r="E87" i="4"/>
  <c r="E88" i="4"/>
  <c r="E89" i="4"/>
  <c r="E90" i="4"/>
  <c r="F90" i="4" s="1"/>
  <c r="E91" i="4"/>
  <c r="F91" i="4" s="1"/>
  <c r="E92" i="4"/>
  <c r="E93" i="4"/>
  <c r="E94" i="4"/>
  <c r="F94" i="4" s="1"/>
  <c r="E95" i="4"/>
  <c r="F95" i="4" s="1"/>
  <c r="E96" i="4"/>
  <c r="F96" i="4" s="1"/>
  <c r="E97" i="4"/>
  <c r="F97" i="4" s="1"/>
  <c r="E98" i="4"/>
  <c r="F98" i="4" s="1"/>
  <c r="E99" i="4"/>
  <c r="F99" i="4" s="1"/>
  <c r="E100" i="4"/>
  <c r="E101" i="4"/>
  <c r="F101" i="4" s="1"/>
  <c r="E102" i="4"/>
  <c r="F102" i="4" s="1"/>
  <c r="E103" i="4"/>
  <c r="F103" i="4" s="1"/>
  <c r="E104" i="4"/>
  <c r="F104" i="4" s="1"/>
  <c r="E105" i="4"/>
  <c r="F105" i="4" s="1"/>
  <c r="E106" i="4"/>
  <c r="F106" i="4" s="1"/>
  <c r="E107" i="4"/>
  <c r="F107" i="4" s="1"/>
  <c r="E108" i="4"/>
  <c r="E109" i="4"/>
  <c r="E110" i="4"/>
  <c r="E111" i="4"/>
  <c r="E112" i="4"/>
  <c r="E113" i="4"/>
  <c r="F113" i="4" s="1"/>
  <c r="E114" i="4"/>
  <c r="E115" i="4"/>
  <c r="F115" i="4" s="1"/>
  <c r="E116" i="4"/>
  <c r="E117" i="4"/>
  <c r="F117" i="4" s="1"/>
  <c r="E118" i="4"/>
  <c r="E119" i="4"/>
  <c r="F119" i="4" s="1"/>
  <c r="E120" i="4"/>
  <c r="F120" i="4" s="1"/>
  <c r="E121" i="4"/>
  <c r="F121" i="4" s="1"/>
  <c r="E122" i="4"/>
  <c r="F122" i="4" s="1"/>
  <c r="E123" i="4"/>
  <c r="F123" i="4" s="1"/>
  <c r="E124" i="4"/>
  <c r="E125" i="4"/>
  <c r="F125" i="4" s="1"/>
  <c r="E126" i="4"/>
  <c r="F126" i="4" s="1"/>
  <c r="E127" i="4"/>
  <c r="F127" i="4" s="1"/>
  <c r="E128" i="4"/>
  <c r="F128" i="4" s="1"/>
  <c r="E129" i="4"/>
  <c r="F129" i="4" s="1"/>
  <c r="E130" i="4"/>
  <c r="F130" i="4" s="1"/>
  <c r="E131" i="4"/>
  <c r="E132" i="4"/>
  <c r="E133" i="4"/>
  <c r="E134" i="4"/>
  <c r="E3" i="4"/>
  <c r="F11" i="4"/>
  <c r="F19" i="4"/>
  <c r="F40" i="4"/>
  <c r="F63" i="4"/>
  <c r="F64" i="4"/>
  <c r="F87" i="4"/>
  <c r="F88" i="4"/>
  <c r="F89" i="4"/>
  <c r="F111" i="4"/>
  <c r="F112" i="4"/>
  <c r="F114" i="4"/>
  <c r="F131" i="4"/>
  <c r="F3" i="4"/>
  <c r="F4" i="4"/>
  <c r="F5" i="4"/>
  <c r="F10" i="4"/>
  <c r="F12" i="4"/>
  <c r="F13" i="4"/>
  <c r="F20" i="4"/>
  <c r="F21" i="4"/>
  <c r="F22" i="4"/>
  <c r="F23" i="4"/>
  <c r="F28" i="4"/>
  <c r="F29" i="4"/>
  <c r="F30" i="4"/>
  <c r="F31" i="4"/>
  <c r="F32" i="4"/>
  <c r="F34" i="4"/>
  <c r="F36" i="4"/>
  <c r="F44" i="4"/>
  <c r="F45" i="4"/>
  <c r="F46" i="4"/>
  <c r="F52" i="4"/>
  <c r="F53" i="4"/>
  <c r="F54" i="4"/>
  <c r="F60" i="4"/>
  <c r="F61" i="4"/>
  <c r="F62" i="4"/>
  <c r="F68" i="4"/>
  <c r="F69" i="4"/>
  <c r="F70" i="4"/>
  <c r="F76" i="4"/>
  <c r="F77" i="4"/>
  <c r="F78" i="4"/>
  <c r="F84" i="4"/>
  <c r="F85" i="4"/>
  <c r="F86" i="4"/>
  <c r="F92" i="4"/>
  <c r="F93" i="4"/>
  <c r="F100" i="4"/>
  <c r="F108" i="4"/>
  <c r="F109" i="4"/>
  <c r="F110" i="4"/>
  <c r="F116" i="4"/>
  <c r="F118" i="4"/>
  <c r="F124" i="4"/>
  <c r="F132" i="4"/>
  <c r="F133" i="4"/>
  <c r="F134" i="4"/>
  <c r="AH4" i="3" l="1"/>
  <c r="AH5"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3" i="3"/>
  <c r="AI4" i="3"/>
  <c r="AI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J53" i="3" s="1"/>
  <c r="U54" i="5" s="1"/>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3" i="3"/>
  <c r="AJ125" i="3" l="1"/>
  <c r="U126" i="5" s="1"/>
  <c r="AJ117" i="3"/>
  <c r="U118" i="5" s="1"/>
  <c r="AJ109" i="3"/>
  <c r="U110" i="5" s="1"/>
  <c r="AJ101" i="3"/>
  <c r="U102" i="5" s="1"/>
  <c r="AJ61" i="3"/>
  <c r="U62" i="5" s="1"/>
  <c r="AJ45" i="3"/>
  <c r="U46" i="5" s="1"/>
  <c r="AJ37" i="3"/>
  <c r="U38" i="5" s="1"/>
  <c r="AJ3" i="3"/>
  <c r="U4" i="5" s="1"/>
  <c r="AJ133" i="3"/>
  <c r="U134" i="5" s="1"/>
  <c r="AJ93" i="3"/>
  <c r="U94" i="5" s="1"/>
  <c r="AJ85" i="3"/>
  <c r="U86" i="5" s="1"/>
  <c r="AJ77" i="3"/>
  <c r="U78" i="5" s="1"/>
  <c r="AJ69" i="3"/>
  <c r="U70" i="5" s="1"/>
  <c r="AJ29" i="3"/>
  <c r="U30" i="5" s="1"/>
  <c r="AJ21" i="3"/>
  <c r="U22" i="5" s="1"/>
  <c r="AJ13" i="3"/>
  <c r="U14" i="5" s="1"/>
  <c r="AJ5" i="3"/>
  <c r="U6" i="5" s="1"/>
  <c r="AJ113" i="3"/>
  <c r="U114" i="5" s="1"/>
  <c r="AJ57" i="3"/>
  <c r="U58" i="5" s="1"/>
  <c r="AJ33" i="3"/>
  <c r="U34" i="5" s="1"/>
  <c r="AJ128" i="3"/>
  <c r="U129" i="5" s="1"/>
  <c r="AJ120" i="3"/>
  <c r="U121" i="5" s="1"/>
  <c r="AJ112" i="3"/>
  <c r="U113" i="5" s="1"/>
  <c r="AJ104" i="3"/>
  <c r="U105" i="5" s="1"/>
  <c r="AJ96" i="3"/>
  <c r="U97" i="5" s="1"/>
  <c r="AJ88" i="3"/>
  <c r="U89" i="5" s="1"/>
  <c r="AJ80" i="3"/>
  <c r="U81" i="5" s="1"/>
  <c r="AJ72" i="3"/>
  <c r="U73" i="5" s="1"/>
  <c r="AJ64" i="3"/>
  <c r="U65" i="5" s="1"/>
  <c r="AJ56" i="3"/>
  <c r="U57" i="5" s="1"/>
  <c r="AJ48" i="3"/>
  <c r="U49" i="5" s="1"/>
  <c r="AJ40" i="3"/>
  <c r="U41" i="5" s="1"/>
  <c r="AJ32" i="3"/>
  <c r="U33" i="5" s="1"/>
  <c r="AJ24" i="3"/>
  <c r="U25" i="5" s="1"/>
  <c r="AJ16" i="3"/>
  <c r="U17" i="5" s="1"/>
  <c r="AJ8" i="3"/>
  <c r="U9" i="5" s="1"/>
  <c r="AJ97" i="3"/>
  <c r="U98" i="5" s="1"/>
  <c r="AJ65" i="3"/>
  <c r="U66" i="5" s="1"/>
  <c r="AJ41" i="3"/>
  <c r="U42" i="5" s="1"/>
  <c r="AJ17" i="3"/>
  <c r="U18" i="5" s="1"/>
  <c r="AJ110" i="3"/>
  <c r="U111" i="5" s="1"/>
  <c r="AJ78" i="3"/>
  <c r="U79" i="5" s="1"/>
  <c r="AJ70" i="3"/>
  <c r="U71" i="5" s="1"/>
  <c r="AJ62" i="3"/>
  <c r="U63" i="5" s="1"/>
  <c r="AJ54" i="3"/>
  <c r="U55" i="5" s="1"/>
  <c r="AJ46" i="3"/>
  <c r="U47" i="5" s="1"/>
  <c r="AJ6" i="3"/>
  <c r="U7" i="5" s="1"/>
  <c r="AJ73" i="3"/>
  <c r="U74" i="5" s="1"/>
  <c r="AJ134" i="3"/>
  <c r="U135" i="5" s="1"/>
  <c r="AJ14" i="3"/>
  <c r="U15" i="5" s="1"/>
  <c r="AJ129" i="3"/>
  <c r="U130" i="5" s="1"/>
  <c r="AJ81" i="3"/>
  <c r="U82" i="5" s="1"/>
  <c r="AJ9" i="3"/>
  <c r="U10" i="5" s="1"/>
  <c r="AJ126" i="3"/>
  <c r="U127" i="5" s="1"/>
  <c r="AJ94" i="3"/>
  <c r="U95" i="5" s="1"/>
  <c r="AJ30" i="3"/>
  <c r="U31" i="5" s="1"/>
  <c r="AJ89" i="3"/>
  <c r="U90" i="5" s="1"/>
  <c r="AJ102" i="3"/>
  <c r="U103" i="5" s="1"/>
  <c r="AJ38" i="3"/>
  <c r="U39" i="5" s="1"/>
  <c r="AJ127" i="3"/>
  <c r="U128" i="5" s="1"/>
  <c r="AJ119" i="3"/>
  <c r="U120" i="5" s="1"/>
  <c r="AJ111" i="3"/>
  <c r="U112" i="5" s="1"/>
  <c r="AJ79" i="3"/>
  <c r="U80" i="5" s="1"/>
  <c r="AJ71" i="3"/>
  <c r="U72" i="5" s="1"/>
  <c r="AJ39" i="3"/>
  <c r="U40" i="5" s="1"/>
  <c r="AJ31" i="3"/>
  <c r="U32" i="5" s="1"/>
  <c r="AJ23" i="3"/>
  <c r="U24" i="5" s="1"/>
  <c r="AJ15" i="3"/>
  <c r="U16" i="5" s="1"/>
  <c r="AJ7" i="3"/>
  <c r="U8" i="5" s="1"/>
  <c r="AJ131" i="3"/>
  <c r="U132" i="5" s="1"/>
  <c r="AJ123" i="3"/>
  <c r="U124" i="5" s="1"/>
  <c r="AJ115" i="3"/>
  <c r="U116" i="5" s="1"/>
  <c r="AJ107" i="3"/>
  <c r="U108" i="5" s="1"/>
  <c r="AJ99" i="3"/>
  <c r="U100" i="5" s="1"/>
  <c r="AJ91" i="3"/>
  <c r="U92" i="5" s="1"/>
  <c r="AJ83" i="3"/>
  <c r="U84" i="5" s="1"/>
  <c r="AJ75" i="3"/>
  <c r="U76" i="5" s="1"/>
  <c r="AJ67" i="3"/>
  <c r="U68" i="5" s="1"/>
  <c r="AJ59" i="3"/>
  <c r="U60" i="5" s="1"/>
  <c r="AJ51" i="3"/>
  <c r="U52" i="5" s="1"/>
  <c r="AJ43" i="3"/>
  <c r="U44" i="5" s="1"/>
  <c r="AJ35" i="3"/>
  <c r="U36" i="5" s="1"/>
  <c r="AJ27" i="3"/>
  <c r="U28" i="5" s="1"/>
  <c r="AJ19" i="3"/>
  <c r="U20" i="5" s="1"/>
  <c r="AJ11" i="3"/>
  <c r="U12" i="5" s="1"/>
  <c r="AJ121" i="3"/>
  <c r="U122" i="5" s="1"/>
  <c r="AJ105" i="3"/>
  <c r="U106" i="5" s="1"/>
  <c r="AJ49" i="3"/>
  <c r="U50" i="5" s="1"/>
  <c r="AJ25" i="3"/>
  <c r="U26" i="5" s="1"/>
  <c r="AJ118" i="3"/>
  <c r="U119" i="5" s="1"/>
  <c r="AJ86" i="3"/>
  <c r="U87" i="5" s="1"/>
  <c r="AJ22" i="3"/>
  <c r="U23" i="5" s="1"/>
  <c r="AJ103" i="3"/>
  <c r="U104" i="5" s="1"/>
  <c r="AJ95" i="3"/>
  <c r="U96" i="5" s="1"/>
  <c r="AJ87" i="3"/>
  <c r="U88" i="5" s="1"/>
  <c r="AJ63" i="3"/>
  <c r="U64" i="5" s="1"/>
  <c r="AJ55" i="3"/>
  <c r="U56" i="5" s="1"/>
  <c r="AJ47" i="3"/>
  <c r="U48" i="5" s="1"/>
  <c r="AJ132" i="3"/>
  <c r="U133" i="5" s="1"/>
  <c r="AJ124" i="3"/>
  <c r="U125" i="5" s="1"/>
  <c r="AJ116" i="3"/>
  <c r="U117" i="5" s="1"/>
  <c r="AJ108" i="3"/>
  <c r="U109" i="5" s="1"/>
  <c r="AJ100" i="3"/>
  <c r="U101" i="5" s="1"/>
  <c r="AJ92" i="3"/>
  <c r="U93" i="5" s="1"/>
  <c r="AJ84" i="3"/>
  <c r="U85" i="5" s="1"/>
  <c r="AJ76" i="3"/>
  <c r="U77" i="5" s="1"/>
  <c r="AJ68" i="3"/>
  <c r="U69" i="5" s="1"/>
  <c r="AJ60" i="3"/>
  <c r="U61" i="5" s="1"/>
  <c r="AJ52" i="3"/>
  <c r="U53" i="5" s="1"/>
  <c r="AJ44" i="3"/>
  <c r="U45" i="5" s="1"/>
  <c r="AJ36" i="3"/>
  <c r="U37" i="5" s="1"/>
  <c r="AJ28" i="3"/>
  <c r="U29" i="5" s="1"/>
  <c r="AJ20" i="3"/>
  <c r="U21" i="5" s="1"/>
  <c r="AJ12" i="3"/>
  <c r="U13" i="5" s="1"/>
  <c r="AJ4" i="3"/>
  <c r="U5" i="5" s="1"/>
  <c r="AJ130" i="3"/>
  <c r="U131" i="5" s="1"/>
  <c r="AJ122" i="3"/>
  <c r="U123" i="5" s="1"/>
  <c r="AJ114" i="3"/>
  <c r="U115" i="5" s="1"/>
  <c r="AJ106" i="3"/>
  <c r="U107" i="5" s="1"/>
  <c r="AJ98" i="3"/>
  <c r="U99" i="5" s="1"/>
  <c r="AJ90" i="3"/>
  <c r="U91" i="5" s="1"/>
  <c r="AJ82" i="3"/>
  <c r="U83" i="5" s="1"/>
  <c r="AJ74" i="3"/>
  <c r="U75" i="5" s="1"/>
  <c r="AJ66" i="3"/>
  <c r="U67" i="5" s="1"/>
  <c r="AJ58" i="3"/>
  <c r="U59" i="5" s="1"/>
  <c r="AJ50" i="3"/>
  <c r="U51" i="5" s="1"/>
  <c r="AJ42" i="3"/>
  <c r="U43" i="5" s="1"/>
  <c r="AJ34" i="3"/>
  <c r="U35" i="5" s="1"/>
  <c r="AJ26" i="3"/>
  <c r="U27" i="5" s="1"/>
  <c r="AJ18" i="3"/>
  <c r="U19" i="5" s="1"/>
  <c r="AJ10" i="3"/>
  <c r="U11" i="5" s="1"/>
  <c r="M4" i="75" l="1"/>
  <c r="Q4" i="75" s="1"/>
  <c r="M5" i="75"/>
  <c r="Q5" i="75" s="1"/>
  <c r="M6" i="75"/>
  <c r="Q6" i="75" s="1"/>
  <c r="M7" i="75"/>
  <c r="Q7" i="75" s="1"/>
  <c r="M8" i="75"/>
  <c r="Q8" i="75" s="1"/>
  <c r="M9" i="75"/>
  <c r="Q9" i="75" s="1"/>
  <c r="M10" i="75"/>
  <c r="Q10" i="75" s="1"/>
  <c r="M11" i="75"/>
  <c r="Q11" i="75" s="1"/>
  <c r="M12" i="75"/>
  <c r="Q12" i="75" s="1"/>
  <c r="M13" i="75"/>
  <c r="Q13" i="75" s="1"/>
  <c r="M14" i="75"/>
  <c r="Q14" i="75" s="1"/>
  <c r="M15" i="75"/>
  <c r="Q15" i="75" s="1"/>
  <c r="M16" i="75"/>
  <c r="Q16" i="75" s="1"/>
  <c r="M17" i="75"/>
  <c r="Q17" i="75" s="1"/>
  <c r="M18" i="75"/>
  <c r="Q18" i="75" s="1"/>
  <c r="M19" i="75"/>
  <c r="Q19" i="75" s="1"/>
  <c r="M20" i="75"/>
  <c r="Q20" i="75" s="1"/>
  <c r="M21" i="75"/>
  <c r="Q21" i="75" s="1"/>
  <c r="M22" i="75"/>
  <c r="Q22" i="75" s="1"/>
  <c r="M23" i="75"/>
  <c r="Q23" i="75" s="1"/>
  <c r="M24" i="75"/>
  <c r="Q24" i="75" s="1"/>
  <c r="M25" i="75"/>
  <c r="Q25" i="75" s="1"/>
  <c r="M26" i="75"/>
  <c r="Q26" i="75" s="1"/>
  <c r="M27" i="75"/>
  <c r="Q27" i="75" s="1"/>
  <c r="M28" i="75"/>
  <c r="Q28" i="75" s="1"/>
  <c r="M29" i="75"/>
  <c r="Q29" i="75" s="1"/>
  <c r="M30" i="75"/>
  <c r="Q30" i="75" s="1"/>
  <c r="M31" i="75"/>
  <c r="Q31" i="75" s="1"/>
  <c r="M32" i="75"/>
  <c r="Q32" i="75" s="1"/>
  <c r="M33" i="75"/>
  <c r="Q33" i="75" s="1"/>
  <c r="M34" i="75"/>
  <c r="Q34" i="75" s="1"/>
  <c r="M35" i="75"/>
  <c r="Q35" i="75" s="1"/>
  <c r="M36" i="75"/>
  <c r="Q36" i="75" s="1"/>
  <c r="M37" i="75"/>
  <c r="Q37" i="75" s="1"/>
  <c r="M38" i="75"/>
  <c r="Q38" i="75" s="1"/>
  <c r="M39" i="75"/>
  <c r="Q39" i="75" s="1"/>
  <c r="M40" i="75"/>
  <c r="Q40" i="75" s="1"/>
  <c r="M41" i="75"/>
  <c r="Q41" i="75" s="1"/>
  <c r="M42" i="75"/>
  <c r="Q42" i="75" s="1"/>
  <c r="M43" i="75"/>
  <c r="Q43" i="75" s="1"/>
  <c r="M44" i="75"/>
  <c r="Q44" i="75" s="1"/>
  <c r="M45" i="75"/>
  <c r="Q45" i="75" s="1"/>
  <c r="M46" i="75"/>
  <c r="Q46" i="75" s="1"/>
  <c r="M47" i="75"/>
  <c r="Q47" i="75" s="1"/>
  <c r="M48" i="75"/>
  <c r="Q48" i="75" s="1"/>
  <c r="M49" i="75"/>
  <c r="Q49" i="75" s="1"/>
  <c r="M50" i="75"/>
  <c r="Q50" i="75" s="1"/>
  <c r="M51" i="75"/>
  <c r="Q51" i="75" s="1"/>
  <c r="M52" i="75"/>
  <c r="Q52" i="75" s="1"/>
  <c r="M53" i="75"/>
  <c r="Q53" i="75" s="1"/>
  <c r="M54" i="75"/>
  <c r="Q54" i="75" s="1"/>
  <c r="M55" i="75"/>
  <c r="Q55" i="75" s="1"/>
  <c r="M56" i="75"/>
  <c r="Q56" i="75" s="1"/>
  <c r="M57" i="75"/>
  <c r="Q57" i="75" s="1"/>
  <c r="M58" i="75"/>
  <c r="Q58" i="75" s="1"/>
  <c r="M59" i="75"/>
  <c r="Q59" i="75" s="1"/>
  <c r="M60" i="75"/>
  <c r="Q60" i="75" s="1"/>
  <c r="M61" i="75"/>
  <c r="Q61" i="75" s="1"/>
  <c r="M62" i="75"/>
  <c r="Q62" i="75" s="1"/>
  <c r="H63" i="5" s="1"/>
  <c r="M63" i="75"/>
  <c r="Q63" i="75" s="1"/>
  <c r="H64" i="5" s="1"/>
  <c r="M64" i="75"/>
  <c r="Q64" i="75" s="1"/>
  <c r="H65" i="5" s="1"/>
  <c r="M65" i="75"/>
  <c r="Q65" i="75" s="1"/>
  <c r="H66" i="5" s="1"/>
  <c r="M66" i="75"/>
  <c r="Q66" i="75" s="1"/>
  <c r="H67" i="5" s="1"/>
  <c r="M67" i="75"/>
  <c r="Q67" i="75" s="1"/>
  <c r="H68" i="5" s="1"/>
  <c r="M68" i="75"/>
  <c r="Q68" i="75" s="1"/>
  <c r="H69" i="5" s="1"/>
  <c r="M69" i="75"/>
  <c r="Q69" i="75" s="1"/>
  <c r="H70" i="5" s="1"/>
  <c r="M70" i="75"/>
  <c r="Q70" i="75" s="1"/>
  <c r="H71" i="5" s="1"/>
  <c r="M71" i="75"/>
  <c r="Q71" i="75" s="1"/>
  <c r="H72" i="5" s="1"/>
  <c r="M72" i="75"/>
  <c r="Q72" i="75" s="1"/>
  <c r="H73" i="5" s="1"/>
  <c r="M73" i="75"/>
  <c r="Q73" i="75" s="1"/>
  <c r="H74" i="5" s="1"/>
  <c r="M74" i="75"/>
  <c r="Q74" i="75" s="1"/>
  <c r="H75" i="5" s="1"/>
  <c r="M75" i="75"/>
  <c r="Q75" i="75" s="1"/>
  <c r="H76" i="5" s="1"/>
  <c r="M76" i="75"/>
  <c r="Q76" i="75" s="1"/>
  <c r="H77" i="5" s="1"/>
  <c r="M77" i="75"/>
  <c r="Q77" i="75" s="1"/>
  <c r="H78" i="5" s="1"/>
  <c r="M78" i="75"/>
  <c r="Q78" i="75" s="1"/>
  <c r="H79" i="5" s="1"/>
  <c r="M79" i="75"/>
  <c r="Q79" i="75" s="1"/>
  <c r="H80" i="5" s="1"/>
  <c r="M80" i="75"/>
  <c r="Q80" i="75" s="1"/>
  <c r="H81" i="5" s="1"/>
  <c r="M81" i="75"/>
  <c r="Q81" i="75" s="1"/>
  <c r="H82" i="5" s="1"/>
  <c r="M82" i="75"/>
  <c r="Q82" i="75" s="1"/>
  <c r="H83" i="5" s="1"/>
  <c r="M83" i="75"/>
  <c r="Q83" i="75" s="1"/>
  <c r="H84" i="5" s="1"/>
  <c r="M84" i="75"/>
  <c r="Q84" i="75" s="1"/>
  <c r="H85" i="5" s="1"/>
  <c r="M85" i="75"/>
  <c r="Q85" i="75" s="1"/>
  <c r="H86" i="5" s="1"/>
  <c r="M86" i="75"/>
  <c r="Q86" i="75" s="1"/>
  <c r="H87" i="5" s="1"/>
  <c r="M87" i="75"/>
  <c r="Q87" i="75" s="1"/>
  <c r="H88" i="5" s="1"/>
  <c r="M88" i="75"/>
  <c r="Q88" i="75" s="1"/>
  <c r="H89" i="5" s="1"/>
  <c r="M89" i="75"/>
  <c r="Q89" i="75" s="1"/>
  <c r="H90" i="5" s="1"/>
  <c r="M90" i="75"/>
  <c r="Q90" i="75" s="1"/>
  <c r="H91" i="5" s="1"/>
  <c r="M91" i="75"/>
  <c r="Q91" i="75" s="1"/>
  <c r="H92" i="5" s="1"/>
  <c r="M92" i="75"/>
  <c r="Q92" i="75" s="1"/>
  <c r="H93" i="5" s="1"/>
  <c r="M93" i="75"/>
  <c r="Q93" i="75" s="1"/>
  <c r="H94" i="5" s="1"/>
  <c r="M94" i="75"/>
  <c r="Q94" i="75" s="1"/>
  <c r="H95" i="5" s="1"/>
  <c r="M95" i="75"/>
  <c r="Q95" i="75" s="1"/>
  <c r="H96" i="5" s="1"/>
  <c r="M96" i="75"/>
  <c r="Q96" i="75" s="1"/>
  <c r="H97" i="5" s="1"/>
  <c r="M97" i="75"/>
  <c r="Q97" i="75" s="1"/>
  <c r="H98" i="5" s="1"/>
  <c r="M98" i="75"/>
  <c r="Q98" i="75" s="1"/>
  <c r="H99" i="5" s="1"/>
  <c r="M99" i="75"/>
  <c r="Q99" i="75" s="1"/>
  <c r="M100" i="75"/>
  <c r="Q100" i="75" s="1"/>
  <c r="M101" i="75"/>
  <c r="Q101" i="75" s="1"/>
  <c r="M102" i="75"/>
  <c r="Q102" i="75" s="1"/>
  <c r="M103" i="75"/>
  <c r="Q103" i="75" s="1"/>
  <c r="M104" i="75"/>
  <c r="Q104" i="75" s="1"/>
  <c r="M105" i="75"/>
  <c r="Q105" i="75" s="1"/>
  <c r="M106" i="75"/>
  <c r="Q106" i="75" s="1"/>
  <c r="M107" i="75"/>
  <c r="Q107" i="75" s="1"/>
  <c r="M108" i="75"/>
  <c r="Q108" i="75" s="1"/>
  <c r="M109" i="75"/>
  <c r="Q109" i="75" s="1"/>
  <c r="M110" i="75"/>
  <c r="Q110" i="75" s="1"/>
  <c r="M111" i="75"/>
  <c r="Q111" i="75" s="1"/>
  <c r="M112" i="75"/>
  <c r="Q112" i="75" s="1"/>
  <c r="M113" i="75"/>
  <c r="Q113" i="75" s="1"/>
  <c r="M114" i="75"/>
  <c r="Q114" i="75" s="1"/>
  <c r="M115" i="75"/>
  <c r="Q115" i="75" s="1"/>
  <c r="H116" i="5" s="1"/>
  <c r="M116" i="75"/>
  <c r="Q116" i="75" s="1"/>
  <c r="M117" i="75"/>
  <c r="Q117" i="75" s="1"/>
  <c r="H118" i="5" s="1"/>
  <c r="M118" i="75"/>
  <c r="Q118" i="75" s="1"/>
  <c r="M119" i="75"/>
  <c r="Q119" i="75" s="1"/>
  <c r="M120" i="75"/>
  <c r="Q120" i="75" s="1"/>
  <c r="M121" i="75"/>
  <c r="Q121" i="75" s="1"/>
  <c r="M122" i="75"/>
  <c r="Q122" i="75" s="1"/>
  <c r="M123" i="75"/>
  <c r="Q123" i="75" s="1"/>
  <c r="M124" i="75"/>
  <c r="Q124" i="75" s="1"/>
  <c r="M125" i="75"/>
  <c r="Q125" i="75" s="1"/>
  <c r="M126" i="75"/>
  <c r="Q126" i="75" s="1"/>
  <c r="M127" i="75"/>
  <c r="Q127" i="75" s="1"/>
  <c r="M128" i="75"/>
  <c r="Q128" i="75" s="1"/>
  <c r="M129" i="75"/>
  <c r="Q129" i="75" s="1"/>
  <c r="M130" i="75"/>
  <c r="Q130" i="75" s="1"/>
  <c r="M131" i="75"/>
  <c r="Q131" i="75" s="1"/>
  <c r="M132" i="75"/>
  <c r="Q132" i="75" s="1"/>
  <c r="M133" i="75"/>
  <c r="Q133" i="75" s="1"/>
  <c r="H134" i="5" s="1"/>
  <c r="M134" i="75"/>
  <c r="Q134" i="75" s="1"/>
  <c r="M3" i="75"/>
  <c r="Q3" i="75" s="1"/>
  <c r="H4" i="5" l="1"/>
  <c r="H59" i="5"/>
  <c r="H11" i="5"/>
  <c r="H42" i="5"/>
  <c r="H34" i="5"/>
  <c r="H26" i="5"/>
  <c r="H18" i="5"/>
  <c r="H10" i="5"/>
  <c r="H123" i="5"/>
  <c r="H51" i="5"/>
  <c r="H130" i="5"/>
  <c r="H50" i="5"/>
  <c r="H128" i="5"/>
  <c r="H35" i="5"/>
  <c r="H106" i="5"/>
  <c r="H58" i="5"/>
  <c r="H105" i="5"/>
  <c r="H57" i="5"/>
  <c r="H17" i="5"/>
  <c r="H104" i="5"/>
  <c r="H24" i="5"/>
  <c r="H47" i="5"/>
  <c r="H31" i="5"/>
  <c r="H23" i="5"/>
  <c r="H15" i="5"/>
  <c r="H7" i="5"/>
  <c r="H115" i="5"/>
  <c r="H27" i="5"/>
  <c r="H114" i="5"/>
  <c r="H121" i="5"/>
  <c r="H41" i="5"/>
  <c r="H9" i="5"/>
  <c r="H120" i="5"/>
  <c r="H40" i="5"/>
  <c r="H32" i="5"/>
  <c r="H135" i="5"/>
  <c r="H111" i="5"/>
  <c r="H39" i="5"/>
  <c r="H126" i="5"/>
  <c r="H110" i="5"/>
  <c r="H102" i="5"/>
  <c r="H62" i="5"/>
  <c r="H54" i="5"/>
  <c r="H46" i="5"/>
  <c r="H38" i="5"/>
  <c r="H30" i="5"/>
  <c r="H22" i="5"/>
  <c r="H14" i="5"/>
  <c r="H6" i="5"/>
  <c r="H43" i="5"/>
  <c r="H122" i="5"/>
  <c r="H113" i="5"/>
  <c r="H25" i="5"/>
  <c r="H56" i="5"/>
  <c r="H8" i="5"/>
  <c r="H119" i="5"/>
  <c r="H125" i="5"/>
  <c r="H101" i="5"/>
  <c r="H53" i="5"/>
  <c r="H37" i="5"/>
  <c r="H29" i="5"/>
  <c r="H21" i="5"/>
  <c r="H13" i="5"/>
  <c r="H5" i="5"/>
  <c r="H131" i="5"/>
  <c r="H107" i="5"/>
  <c r="H19" i="5"/>
  <c r="H129" i="5"/>
  <c r="H49" i="5"/>
  <c r="H33" i="5"/>
  <c r="H112" i="5"/>
  <c r="H48" i="5"/>
  <c r="H16" i="5"/>
  <c r="H127" i="5"/>
  <c r="H103" i="5"/>
  <c r="H55" i="5"/>
  <c r="H133" i="5"/>
  <c r="H117" i="5"/>
  <c r="H109" i="5"/>
  <c r="H61" i="5"/>
  <c r="H45" i="5"/>
  <c r="H132" i="5"/>
  <c r="H124" i="5"/>
  <c r="H108" i="5"/>
  <c r="H100" i="5"/>
  <c r="H60" i="5"/>
  <c r="H52" i="5"/>
  <c r="H44" i="5"/>
  <c r="H36" i="5"/>
  <c r="H28" i="5"/>
  <c r="H20" i="5"/>
  <c r="H12" i="5"/>
  <c r="P6" i="75"/>
  <c r="G7" i="5" s="1"/>
  <c r="P7" i="75"/>
  <c r="G8" i="5" s="1"/>
  <c r="P8" i="75"/>
  <c r="G9" i="5" s="1"/>
  <c r="P9" i="75"/>
  <c r="G10" i="5" s="1"/>
  <c r="P10" i="75"/>
  <c r="G11" i="5" s="1"/>
  <c r="P11" i="75"/>
  <c r="G12" i="5" s="1"/>
  <c r="P15" i="75"/>
  <c r="G16" i="5" s="1"/>
  <c r="P18" i="75"/>
  <c r="G19" i="5" s="1"/>
  <c r="P19" i="75"/>
  <c r="G20" i="5" s="1"/>
  <c r="P22" i="75"/>
  <c r="G23" i="5" s="1"/>
  <c r="P23" i="75"/>
  <c r="G24" i="5" s="1"/>
  <c r="P25" i="75"/>
  <c r="G26" i="5" s="1"/>
  <c r="P26" i="75"/>
  <c r="G27" i="5" s="1"/>
  <c r="P27" i="75"/>
  <c r="G28" i="5" s="1"/>
  <c r="P30" i="75"/>
  <c r="G31" i="5" s="1"/>
  <c r="P31" i="75"/>
  <c r="G32" i="5" s="1"/>
  <c r="P32" i="75"/>
  <c r="G33" i="5" s="1"/>
  <c r="P33" i="75"/>
  <c r="G34" i="5" s="1"/>
  <c r="P34" i="75"/>
  <c r="G35" i="5" s="1"/>
  <c r="P35" i="75"/>
  <c r="G36" i="5" s="1"/>
  <c r="P38" i="75"/>
  <c r="G39" i="5" s="1"/>
  <c r="P39" i="75"/>
  <c r="G40" i="5" s="1"/>
  <c r="P41" i="75"/>
  <c r="G42" i="5" s="1"/>
  <c r="P42" i="75"/>
  <c r="G43" i="5" s="1"/>
  <c r="P43" i="75"/>
  <c r="G44" i="5" s="1"/>
  <c r="P47" i="75"/>
  <c r="G48" i="5" s="1"/>
  <c r="P49" i="75"/>
  <c r="G50" i="5" s="1"/>
  <c r="P50" i="75"/>
  <c r="G51" i="5" s="1"/>
  <c r="P51" i="75"/>
  <c r="G52" i="5" s="1"/>
  <c r="P54" i="75"/>
  <c r="G55" i="5" s="1"/>
  <c r="P55" i="75"/>
  <c r="G56" i="5" s="1"/>
  <c r="P56" i="75"/>
  <c r="G57" i="5" s="1"/>
  <c r="P57" i="75"/>
  <c r="G58" i="5" s="1"/>
  <c r="P58" i="75"/>
  <c r="G59" i="5" s="1"/>
  <c r="P59" i="75"/>
  <c r="G60" i="5" s="1"/>
  <c r="P62" i="75"/>
  <c r="G63" i="5" s="1"/>
  <c r="P63" i="75"/>
  <c r="G64" i="5" s="1"/>
  <c r="P65" i="75"/>
  <c r="G66" i="5" s="1"/>
  <c r="P66" i="75"/>
  <c r="G67" i="5" s="1"/>
  <c r="P67" i="75"/>
  <c r="G68" i="5" s="1"/>
  <c r="P70" i="75"/>
  <c r="G71" i="5" s="1"/>
  <c r="P71" i="75"/>
  <c r="G72" i="5" s="1"/>
  <c r="P72" i="75"/>
  <c r="G73" i="5" s="1"/>
  <c r="P73" i="75"/>
  <c r="G74" i="5" s="1"/>
  <c r="P74" i="75"/>
  <c r="G75" i="5" s="1"/>
  <c r="P75" i="75"/>
  <c r="G76" i="5" s="1"/>
  <c r="P76" i="75"/>
  <c r="G77" i="5" s="1"/>
  <c r="P78" i="75"/>
  <c r="G79" i="5" s="1"/>
  <c r="P79" i="75"/>
  <c r="G80" i="5" s="1"/>
  <c r="P80" i="75"/>
  <c r="G81" i="5" s="1"/>
  <c r="P81" i="75"/>
  <c r="G82" i="5" s="1"/>
  <c r="P82" i="75"/>
  <c r="G83" i="5" s="1"/>
  <c r="P83" i="75"/>
  <c r="G84" i="5" s="1"/>
  <c r="P85" i="75"/>
  <c r="G86" i="5" s="1"/>
  <c r="P87" i="75"/>
  <c r="G88" i="5" s="1"/>
  <c r="P89" i="75"/>
  <c r="G90" i="5" s="1"/>
  <c r="P90" i="75"/>
  <c r="G91" i="5" s="1"/>
  <c r="P91" i="75"/>
  <c r="G92" i="5" s="1"/>
  <c r="P92" i="75"/>
  <c r="G93" i="5" s="1"/>
  <c r="P93" i="75"/>
  <c r="G94" i="5" s="1"/>
  <c r="P94" i="75"/>
  <c r="G95" i="5" s="1"/>
  <c r="P95" i="75"/>
  <c r="G96" i="5" s="1"/>
  <c r="P96" i="75"/>
  <c r="G97" i="5" s="1"/>
  <c r="P97" i="75"/>
  <c r="G98" i="5" s="1"/>
  <c r="P98" i="75"/>
  <c r="G99" i="5" s="1"/>
  <c r="P99" i="75"/>
  <c r="G100" i="5" s="1"/>
  <c r="P100" i="75"/>
  <c r="G101" i="5" s="1"/>
  <c r="P101" i="75"/>
  <c r="G102" i="5" s="1"/>
  <c r="P102" i="75"/>
  <c r="G103" i="5" s="1"/>
  <c r="P103" i="75"/>
  <c r="G104" i="5" s="1"/>
  <c r="P104" i="75"/>
  <c r="G105" i="5" s="1"/>
  <c r="P105" i="75"/>
  <c r="G106" i="5" s="1"/>
  <c r="P106" i="75"/>
  <c r="G107" i="5" s="1"/>
  <c r="P107" i="75"/>
  <c r="G108" i="5" s="1"/>
  <c r="P108" i="75"/>
  <c r="G109" i="5" s="1"/>
  <c r="P109" i="75"/>
  <c r="G110" i="5" s="1"/>
  <c r="P110" i="75"/>
  <c r="G111" i="5" s="1"/>
  <c r="P111" i="75"/>
  <c r="G112" i="5" s="1"/>
  <c r="P114" i="75"/>
  <c r="G115" i="5" s="1"/>
  <c r="P115" i="75"/>
  <c r="G116" i="5" s="1"/>
  <c r="P116" i="75"/>
  <c r="G117" i="5" s="1"/>
  <c r="P117" i="75"/>
  <c r="G118" i="5" s="1"/>
  <c r="P118" i="75"/>
  <c r="G119" i="5" s="1"/>
  <c r="P119" i="75"/>
  <c r="G120" i="5" s="1"/>
  <c r="P120" i="75"/>
  <c r="G121" i="5" s="1"/>
  <c r="P121" i="75"/>
  <c r="G122" i="5" s="1"/>
  <c r="P122" i="75"/>
  <c r="G123" i="5" s="1"/>
  <c r="P123" i="75"/>
  <c r="G124" i="5" s="1"/>
  <c r="P124" i="75"/>
  <c r="G125" i="5" s="1"/>
  <c r="P125" i="75"/>
  <c r="G126" i="5" s="1"/>
  <c r="P126" i="75"/>
  <c r="G127" i="5" s="1"/>
  <c r="P127" i="75"/>
  <c r="G128" i="5" s="1"/>
  <c r="P128" i="75"/>
  <c r="G129" i="5" s="1"/>
  <c r="P129" i="75"/>
  <c r="G130" i="5" s="1"/>
  <c r="P130" i="75"/>
  <c r="G131" i="5" s="1"/>
  <c r="P131" i="75"/>
  <c r="G132" i="5" s="1"/>
  <c r="P132" i="75"/>
  <c r="G133" i="5" s="1"/>
  <c r="P133" i="75"/>
  <c r="G134" i="5" s="1"/>
  <c r="P134" i="75"/>
  <c r="G135" i="5" s="1"/>
  <c r="P3" i="75"/>
  <c r="G4" i="5" s="1"/>
  <c r="P4" i="75"/>
  <c r="G5" i="5" s="1"/>
  <c r="P5" i="75"/>
  <c r="G6" i="5" s="1"/>
  <c r="P12" i="75"/>
  <c r="G13" i="5" s="1"/>
  <c r="P13" i="75"/>
  <c r="G14" i="5" s="1"/>
  <c r="P14" i="75"/>
  <c r="G15" i="5" s="1"/>
  <c r="P16" i="75"/>
  <c r="G17" i="5" s="1"/>
  <c r="P17" i="75"/>
  <c r="G18" i="5" s="1"/>
  <c r="P20" i="75"/>
  <c r="G21" i="5" s="1"/>
  <c r="P21" i="75"/>
  <c r="G22" i="5" s="1"/>
  <c r="P24" i="75"/>
  <c r="G25" i="5" s="1"/>
  <c r="P28" i="75"/>
  <c r="G29" i="5" s="1"/>
  <c r="P29" i="75"/>
  <c r="G30" i="5" s="1"/>
  <c r="P36" i="75"/>
  <c r="G37" i="5" s="1"/>
  <c r="P37" i="75"/>
  <c r="G38" i="5" s="1"/>
  <c r="P40" i="75"/>
  <c r="G41" i="5" s="1"/>
  <c r="P44" i="75"/>
  <c r="G45" i="5" s="1"/>
  <c r="P45" i="75"/>
  <c r="G46" i="5" s="1"/>
  <c r="P46" i="75"/>
  <c r="G47" i="5" s="1"/>
  <c r="P48" i="75"/>
  <c r="G49" i="5" s="1"/>
  <c r="P52" i="75"/>
  <c r="G53" i="5" s="1"/>
  <c r="P53" i="75"/>
  <c r="G54" i="5" s="1"/>
  <c r="P60" i="75"/>
  <c r="G61" i="5" s="1"/>
  <c r="P61" i="75"/>
  <c r="G62" i="5" s="1"/>
  <c r="P64" i="75"/>
  <c r="G65" i="5" s="1"/>
  <c r="P68" i="75"/>
  <c r="G69" i="5" s="1"/>
  <c r="P69" i="75"/>
  <c r="G70" i="5" s="1"/>
  <c r="P77" i="75"/>
  <c r="G78" i="5" s="1"/>
  <c r="P84" i="75"/>
  <c r="G85" i="5" s="1"/>
  <c r="P86" i="75"/>
  <c r="G87" i="5" s="1"/>
  <c r="P88" i="75"/>
  <c r="G89" i="5" s="1"/>
  <c r="P112" i="75"/>
  <c r="G113" i="5" s="1"/>
  <c r="P113" i="75"/>
  <c r="G114" i="5" s="1"/>
  <c r="E134" i="75" l="1"/>
  <c r="D134" i="75"/>
  <c r="E133" i="75"/>
  <c r="D133" i="75"/>
  <c r="E132" i="75"/>
  <c r="D132" i="75"/>
  <c r="E131" i="75"/>
  <c r="D131" i="75"/>
  <c r="E130" i="75"/>
  <c r="D130" i="75"/>
  <c r="E129" i="75"/>
  <c r="D129" i="75"/>
  <c r="E128" i="75"/>
  <c r="D128" i="75"/>
  <c r="E127" i="75"/>
  <c r="D127" i="75"/>
  <c r="E126" i="75"/>
  <c r="D126" i="75"/>
  <c r="E125" i="75"/>
  <c r="D125" i="75"/>
  <c r="E124" i="75"/>
  <c r="D124" i="75"/>
  <c r="E123" i="75"/>
  <c r="D123" i="75"/>
  <c r="E122" i="75"/>
  <c r="D122" i="75"/>
  <c r="E121" i="75"/>
  <c r="D121" i="75"/>
  <c r="E120" i="75"/>
  <c r="D120" i="75"/>
  <c r="E119" i="75"/>
  <c r="D119" i="75"/>
  <c r="E118" i="75"/>
  <c r="D118" i="75"/>
  <c r="E117" i="75"/>
  <c r="D117" i="75"/>
  <c r="E116" i="75"/>
  <c r="D116" i="75"/>
  <c r="E115" i="75"/>
  <c r="D115" i="75"/>
  <c r="E114" i="75"/>
  <c r="D114" i="75"/>
  <c r="E113" i="75"/>
  <c r="D113" i="75"/>
  <c r="E112" i="75"/>
  <c r="D112" i="75"/>
  <c r="E111" i="75"/>
  <c r="D111" i="75"/>
  <c r="E110" i="75"/>
  <c r="D110" i="75"/>
  <c r="E109" i="75"/>
  <c r="D109" i="75"/>
  <c r="E108" i="75"/>
  <c r="D108" i="75"/>
  <c r="E107" i="75"/>
  <c r="D107" i="75"/>
  <c r="E106" i="75"/>
  <c r="D106" i="75"/>
  <c r="E105" i="75"/>
  <c r="D105" i="75"/>
  <c r="E104" i="75"/>
  <c r="D104" i="75"/>
  <c r="E103" i="75"/>
  <c r="D103" i="75"/>
  <c r="E102" i="75"/>
  <c r="D102" i="75"/>
  <c r="E101" i="75"/>
  <c r="D101" i="75"/>
  <c r="E100" i="75"/>
  <c r="D100" i="75"/>
  <c r="E99" i="75"/>
  <c r="D99" i="75"/>
  <c r="E98" i="75"/>
  <c r="D98" i="75"/>
  <c r="E97" i="75"/>
  <c r="D97" i="75"/>
  <c r="E96" i="75"/>
  <c r="D96" i="75"/>
  <c r="E95" i="75"/>
  <c r="D95" i="75"/>
  <c r="E94" i="75"/>
  <c r="D94" i="75"/>
  <c r="E93" i="75"/>
  <c r="D93" i="75"/>
  <c r="E92" i="75"/>
  <c r="D92" i="75"/>
  <c r="E91" i="75"/>
  <c r="D91" i="75"/>
  <c r="E90" i="75"/>
  <c r="D90" i="75"/>
  <c r="E89" i="75"/>
  <c r="D89" i="75"/>
  <c r="E88" i="75"/>
  <c r="D88" i="75"/>
  <c r="E87" i="75"/>
  <c r="D87" i="75"/>
  <c r="E86" i="75"/>
  <c r="D86" i="75"/>
  <c r="E85" i="75"/>
  <c r="D85" i="75"/>
  <c r="E84" i="75"/>
  <c r="D84" i="75"/>
  <c r="E83" i="75"/>
  <c r="D83" i="75"/>
  <c r="E82" i="75"/>
  <c r="D82" i="75"/>
  <c r="E81" i="75"/>
  <c r="D81" i="75"/>
  <c r="E80" i="75"/>
  <c r="D80" i="75"/>
  <c r="E79" i="75"/>
  <c r="D79" i="75"/>
  <c r="E78" i="75"/>
  <c r="D78" i="75"/>
  <c r="E77" i="75"/>
  <c r="D77" i="75"/>
  <c r="E76" i="75"/>
  <c r="D76" i="75"/>
  <c r="E75" i="75"/>
  <c r="D75" i="75"/>
  <c r="E74" i="75"/>
  <c r="D74" i="75"/>
  <c r="E73" i="75"/>
  <c r="D73" i="75"/>
  <c r="E72" i="75"/>
  <c r="D72" i="75"/>
  <c r="E71" i="75"/>
  <c r="D71" i="75"/>
  <c r="E70" i="75"/>
  <c r="D70" i="75"/>
  <c r="E69" i="75"/>
  <c r="D69" i="75"/>
  <c r="E68" i="75"/>
  <c r="D68" i="75"/>
  <c r="E67" i="75"/>
  <c r="D67" i="75"/>
  <c r="E66" i="75"/>
  <c r="D66" i="75"/>
  <c r="E65" i="75"/>
  <c r="D65" i="75"/>
  <c r="E64" i="75"/>
  <c r="D64" i="75"/>
  <c r="E63" i="75"/>
  <c r="D63" i="75"/>
  <c r="E62" i="75"/>
  <c r="D62" i="75"/>
  <c r="E61" i="75"/>
  <c r="D61" i="75"/>
  <c r="E60" i="75"/>
  <c r="D60" i="75"/>
  <c r="E59" i="75"/>
  <c r="D59" i="75"/>
  <c r="E58" i="75"/>
  <c r="D58" i="75"/>
  <c r="E57" i="75"/>
  <c r="D57" i="75"/>
  <c r="E56" i="75"/>
  <c r="D56" i="75"/>
  <c r="E55" i="75"/>
  <c r="D55" i="75"/>
  <c r="E54" i="75"/>
  <c r="D54" i="75"/>
  <c r="E53" i="75"/>
  <c r="D53" i="75"/>
  <c r="E52" i="75"/>
  <c r="D52" i="75"/>
  <c r="E51" i="75"/>
  <c r="D51" i="75"/>
  <c r="E50" i="75"/>
  <c r="D50" i="75"/>
  <c r="E49" i="75"/>
  <c r="D49" i="75"/>
  <c r="E48" i="75"/>
  <c r="D48" i="75"/>
  <c r="E47" i="75"/>
  <c r="D47" i="75"/>
  <c r="E46" i="75"/>
  <c r="D46" i="75"/>
  <c r="E45" i="75"/>
  <c r="D45" i="75"/>
  <c r="E44" i="75"/>
  <c r="D44" i="75"/>
  <c r="E43" i="75"/>
  <c r="D43" i="75"/>
  <c r="E42" i="75"/>
  <c r="D42" i="75"/>
  <c r="E41" i="75"/>
  <c r="D41" i="75"/>
  <c r="E40" i="75"/>
  <c r="D40" i="75"/>
  <c r="E39" i="75"/>
  <c r="D39" i="75"/>
  <c r="E38" i="75"/>
  <c r="D38" i="75"/>
  <c r="E37" i="75"/>
  <c r="D37" i="75"/>
  <c r="E36" i="75"/>
  <c r="D36" i="75"/>
  <c r="E35" i="75"/>
  <c r="D35" i="75"/>
  <c r="E34" i="75"/>
  <c r="D34" i="75"/>
  <c r="E33" i="75"/>
  <c r="D33" i="75"/>
  <c r="E32" i="75"/>
  <c r="D32" i="75"/>
  <c r="E31" i="75"/>
  <c r="D31" i="75"/>
  <c r="E30" i="75"/>
  <c r="D30" i="75"/>
  <c r="E29" i="75"/>
  <c r="D29" i="75"/>
  <c r="E28" i="75"/>
  <c r="D28" i="75"/>
  <c r="E27" i="75"/>
  <c r="D27" i="75"/>
  <c r="E26" i="75"/>
  <c r="D26" i="75"/>
  <c r="E25" i="75"/>
  <c r="D25" i="75"/>
  <c r="E24" i="75"/>
  <c r="D24" i="75"/>
  <c r="E23" i="75"/>
  <c r="D23" i="75"/>
  <c r="E22" i="75"/>
  <c r="D22" i="75"/>
  <c r="E21" i="75"/>
  <c r="D21" i="75"/>
  <c r="E20" i="75"/>
  <c r="D20" i="75"/>
  <c r="E19" i="75"/>
  <c r="D19" i="75"/>
  <c r="E18" i="75"/>
  <c r="D18" i="75"/>
  <c r="E17" i="75"/>
  <c r="D17" i="75"/>
  <c r="E16" i="75"/>
  <c r="D16" i="75"/>
  <c r="E15" i="75"/>
  <c r="D15" i="75"/>
  <c r="E14" i="75"/>
  <c r="D14" i="75"/>
  <c r="E13" i="75"/>
  <c r="D13" i="75"/>
  <c r="E12" i="75"/>
  <c r="D12" i="75"/>
  <c r="E11" i="75"/>
  <c r="D11" i="75"/>
  <c r="E10" i="75"/>
  <c r="D10" i="75"/>
  <c r="E9" i="75"/>
  <c r="D9" i="75"/>
  <c r="E8" i="75"/>
  <c r="D8" i="75"/>
  <c r="E7" i="75"/>
  <c r="D7" i="75"/>
  <c r="E6" i="75"/>
  <c r="D6" i="75"/>
  <c r="E5" i="75"/>
  <c r="D5" i="75"/>
  <c r="E4" i="75"/>
  <c r="D4" i="75"/>
  <c r="H134" i="3"/>
  <c r="G134" i="3"/>
  <c r="H133" i="3"/>
  <c r="G133" i="3"/>
  <c r="H132" i="3"/>
  <c r="G132" i="3"/>
  <c r="H131" i="3"/>
  <c r="G131" i="3"/>
  <c r="H130" i="3"/>
  <c r="G130" i="3"/>
  <c r="H129" i="3"/>
  <c r="G129" i="3"/>
  <c r="H128" i="3"/>
  <c r="G128" i="3"/>
  <c r="H127" i="3"/>
  <c r="G127" i="3"/>
  <c r="H126" i="3"/>
  <c r="G126" i="3"/>
  <c r="H125" i="3"/>
  <c r="G125" i="3"/>
  <c r="H124" i="3"/>
  <c r="G124" i="3"/>
  <c r="H123" i="3"/>
  <c r="G123" i="3"/>
  <c r="H122" i="3"/>
  <c r="G122" i="3"/>
  <c r="H121" i="3"/>
  <c r="G121" i="3"/>
  <c r="H120" i="3"/>
  <c r="G120" i="3"/>
  <c r="H119" i="3"/>
  <c r="G119" i="3"/>
  <c r="H118" i="3"/>
  <c r="G118" i="3"/>
  <c r="H117" i="3"/>
  <c r="G117" i="3"/>
  <c r="H116" i="3"/>
  <c r="G116" i="3"/>
  <c r="H115" i="3"/>
  <c r="G115" i="3"/>
  <c r="H114" i="3"/>
  <c r="G114" i="3"/>
  <c r="H113" i="3"/>
  <c r="G113" i="3"/>
  <c r="H112" i="3"/>
  <c r="G112" i="3"/>
  <c r="H111" i="3"/>
  <c r="G111" i="3"/>
  <c r="H110" i="3"/>
  <c r="G110" i="3"/>
  <c r="H109" i="3"/>
  <c r="G109" i="3"/>
  <c r="H108" i="3"/>
  <c r="G108" i="3"/>
  <c r="H107" i="3"/>
  <c r="G107" i="3"/>
  <c r="H106" i="3"/>
  <c r="G106" i="3"/>
  <c r="H105" i="3"/>
  <c r="G105" i="3"/>
  <c r="H104" i="3"/>
  <c r="G104" i="3"/>
  <c r="H103" i="3"/>
  <c r="G103" i="3"/>
  <c r="H102" i="3"/>
  <c r="G102" i="3"/>
  <c r="H101" i="3"/>
  <c r="G101" i="3"/>
  <c r="H100" i="3"/>
  <c r="G100" i="3"/>
  <c r="H99" i="3"/>
  <c r="G99" i="3"/>
  <c r="H98" i="3"/>
  <c r="G98" i="3"/>
  <c r="H97" i="3"/>
  <c r="G97" i="3"/>
  <c r="H96" i="3"/>
  <c r="G96" i="3"/>
  <c r="H95" i="3"/>
  <c r="G95" i="3"/>
  <c r="H94" i="3"/>
  <c r="G94" i="3"/>
  <c r="H93" i="3"/>
  <c r="G93" i="3"/>
  <c r="H92" i="3"/>
  <c r="G92" i="3"/>
  <c r="H91" i="3"/>
  <c r="G91" i="3"/>
  <c r="H90" i="3"/>
  <c r="G90" i="3"/>
  <c r="H89" i="3"/>
  <c r="G89" i="3"/>
  <c r="H88" i="3"/>
  <c r="G88" i="3"/>
  <c r="H87" i="3"/>
  <c r="G87" i="3"/>
  <c r="H86" i="3"/>
  <c r="G86" i="3"/>
  <c r="H85" i="3"/>
  <c r="G85" i="3"/>
  <c r="H84" i="3"/>
  <c r="G84" i="3"/>
  <c r="H83" i="3"/>
  <c r="G83" i="3"/>
  <c r="H82" i="3"/>
  <c r="G82" i="3"/>
  <c r="H81" i="3"/>
  <c r="G81" i="3"/>
  <c r="H80" i="3"/>
  <c r="G80" i="3"/>
  <c r="H79" i="3"/>
  <c r="G79" i="3"/>
  <c r="H78" i="3"/>
  <c r="G78" i="3"/>
  <c r="H77" i="3"/>
  <c r="G77" i="3"/>
  <c r="H76" i="3"/>
  <c r="G76" i="3"/>
  <c r="H75" i="3"/>
  <c r="G75" i="3"/>
  <c r="H74" i="3"/>
  <c r="G74" i="3"/>
  <c r="H73" i="3"/>
  <c r="G73" i="3"/>
  <c r="H72" i="3"/>
  <c r="G72" i="3"/>
  <c r="H71" i="3"/>
  <c r="G71" i="3"/>
  <c r="H70" i="3"/>
  <c r="G70" i="3"/>
  <c r="H69" i="3"/>
  <c r="G69" i="3"/>
  <c r="H68" i="3"/>
  <c r="G68" i="3"/>
  <c r="H67" i="3"/>
  <c r="G67" i="3"/>
  <c r="H66" i="3"/>
  <c r="G66" i="3"/>
  <c r="H65" i="3"/>
  <c r="G65" i="3"/>
  <c r="H64" i="3"/>
  <c r="G64" i="3"/>
  <c r="H63" i="3"/>
  <c r="G63" i="3"/>
  <c r="H62" i="3"/>
  <c r="G62" i="3"/>
  <c r="H61" i="3"/>
  <c r="G61" i="3"/>
  <c r="H60" i="3"/>
  <c r="G60" i="3"/>
  <c r="H59" i="3"/>
  <c r="G59" i="3"/>
  <c r="H58" i="3"/>
  <c r="G58" i="3"/>
  <c r="H57" i="3"/>
  <c r="G57" i="3"/>
  <c r="H56" i="3"/>
  <c r="G56" i="3"/>
  <c r="H55" i="3"/>
  <c r="G55" i="3"/>
  <c r="H54" i="3"/>
  <c r="G54" i="3"/>
  <c r="H53" i="3"/>
  <c r="G53" i="3"/>
  <c r="H52" i="3"/>
  <c r="G52" i="3"/>
  <c r="H51" i="3"/>
  <c r="G51" i="3"/>
  <c r="H50" i="3"/>
  <c r="G50" i="3"/>
  <c r="H49" i="3"/>
  <c r="G49" i="3"/>
  <c r="H48" i="3"/>
  <c r="G48" i="3"/>
  <c r="H47" i="3"/>
  <c r="G47" i="3"/>
  <c r="H46" i="3"/>
  <c r="G46" i="3"/>
  <c r="H45" i="3"/>
  <c r="G45" i="3"/>
  <c r="H44" i="3"/>
  <c r="G44" i="3"/>
  <c r="H43" i="3"/>
  <c r="G43" i="3"/>
  <c r="H42" i="3"/>
  <c r="G42" i="3"/>
  <c r="H41" i="3"/>
  <c r="G41" i="3"/>
  <c r="H40" i="3"/>
  <c r="G40" i="3"/>
  <c r="H39" i="3"/>
  <c r="G39" i="3"/>
  <c r="H38" i="3"/>
  <c r="G38" i="3"/>
  <c r="H37" i="3"/>
  <c r="G37" i="3"/>
  <c r="H36" i="3"/>
  <c r="G36" i="3"/>
  <c r="H35" i="3"/>
  <c r="G35" i="3"/>
  <c r="H34" i="3"/>
  <c r="G34" i="3"/>
  <c r="H33" i="3"/>
  <c r="G33" i="3"/>
  <c r="H32" i="3"/>
  <c r="G32" i="3"/>
  <c r="H31" i="3"/>
  <c r="G31" i="3"/>
  <c r="H30" i="3"/>
  <c r="G30" i="3"/>
  <c r="H29" i="3"/>
  <c r="G29" i="3"/>
  <c r="H28" i="3"/>
  <c r="G28" i="3"/>
  <c r="H27" i="3"/>
  <c r="G27" i="3"/>
  <c r="H26" i="3"/>
  <c r="G26" i="3"/>
  <c r="H25" i="3"/>
  <c r="G25" i="3"/>
  <c r="H24" i="3"/>
  <c r="G24" i="3"/>
  <c r="H23" i="3"/>
  <c r="G23" i="3"/>
  <c r="H22" i="3"/>
  <c r="G22" i="3"/>
  <c r="H21" i="3"/>
  <c r="G21" i="3"/>
  <c r="H20" i="3"/>
  <c r="G20" i="3"/>
  <c r="H19" i="3"/>
  <c r="G19" i="3"/>
  <c r="H18" i="3"/>
  <c r="G18" i="3"/>
  <c r="H17" i="3"/>
  <c r="G17" i="3"/>
  <c r="H16" i="3"/>
  <c r="G16" i="3"/>
  <c r="H15" i="3"/>
  <c r="G15" i="3"/>
  <c r="H14" i="3"/>
  <c r="G14" i="3"/>
  <c r="H13" i="3"/>
  <c r="G13" i="3"/>
  <c r="H12" i="3"/>
  <c r="G12" i="3"/>
  <c r="H11" i="3"/>
  <c r="G11" i="3"/>
  <c r="H10" i="3"/>
  <c r="G10" i="3"/>
  <c r="H9" i="3"/>
  <c r="G9" i="3"/>
  <c r="H8" i="3"/>
  <c r="G8" i="3"/>
  <c r="H7" i="3"/>
  <c r="G7" i="3"/>
  <c r="H6" i="3"/>
  <c r="G6" i="3"/>
  <c r="H5" i="3"/>
  <c r="G5" i="3"/>
  <c r="H4" i="3"/>
  <c r="G4" i="3"/>
  <c r="D4" i="3"/>
  <c r="E4" i="3"/>
  <c r="D5" i="3"/>
  <c r="E5" i="3"/>
  <c r="D6" i="3"/>
  <c r="E6" i="3"/>
  <c r="D7" i="3"/>
  <c r="E7" i="3"/>
  <c r="D8" i="3"/>
  <c r="E8" i="3"/>
  <c r="D9" i="3"/>
  <c r="E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D29" i="3"/>
  <c r="E29" i="3"/>
  <c r="D30" i="3"/>
  <c r="E30" i="3"/>
  <c r="D31" i="3"/>
  <c r="E31" i="3"/>
  <c r="D32" i="3"/>
  <c r="E32" i="3"/>
  <c r="D33" i="3"/>
  <c r="E33" i="3"/>
  <c r="D34" i="3"/>
  <c r="E34" i="3"/>
  <c r="D35" i="3"/>
  <c r="E35" i="3"/>
  <c r="D36" i="3"/>
  <c r="E36" i="3"/>
  <c r="D37" i="3"/>
  <c r="E37" i="3"/>
  <c r="D38" i="3"/>
  <c r="E38" i="3"/>
  <c r="D39" i="3"/>
  <c r="E39" i="3"/>
  <c r="D40" i="3"/>
  <c r="E40" i="3"/>
  <c r="D41" i="3"/>
  <c r="E41" i="3"/>
  <c r="D42" i="3"/>
  <c r="E42" i="3"/>
  <c r="D43" i="3"/>
  <c r="E43" i="3"/>
  <c r="D44" i="3"/>
  <c r="E44" i="3"/>
  <c r="D45" i="3"/>
  <c r="E45" i="3"/>
  <c r="D46" i="3"/>
  <c r="E46" i="3"/>
  <c r="D47" i="3"/>
  <c r="E47" i="3"/>
  <c r="D48" i="3"/>
  <c r="E48" i="3"/>
  <c r="D49" i="3"/>
  <c r="E49" i="3"/>
  <c r="D50" i="3"/>
  <c r="E50" i="3"/>
  <c r="D51" i="3"/>
  <c r="E51" i="3"/>
  <c r="D52" i="3"/>
  <c r="E52" i="3"/>
  <c r="D53" i="3"/>
  <c r="E53" i="3"/>
  <c r="D54" i="3"/>
  <c r="E54" i="3"/>
  <c r="D55" i="3"/>
  <c r="E55" i="3"/>
  <c r="D56" i="3"/>
  <c r="E56" i="3"/>
  <c r="D57" i="3"/>
  <c r="E57" i="3"/>
  <c r="D58" i="3"/>
  <c r="E58" i="3"/>
  <c r="D59" i="3"/>
  <c r="E59" i="3"/>
  <c r="D60" i="3"/>
  <c r="E60" i="3"/>
  <c r="D61" i="3"/>
  <c r="E61" i="3"/>
  <c r="D62" i="3"/>
  <c r="E62" i="3"/>
  <c r="D63" i="3"/>
  <c r="E63" i="3"/>
  <c r="D64" i="3"/>
  <c r="E64" i="3"/>
  <c r="D65" i="3"/>
  <c r="E65" i="3"/>
  <c r="D66" i="3"/>
  <c r="E66" i="3"/>
  <c r="D67" i="3"/>
  <c r="E67" i="3"/>
  <c r="D68" i="3"/>
  <c r="E68" i="3"/>
  <c r="D69" i="3"/>
  <c r="E69" i="3"/>
  <c r="D70" i="3"/>
  <c r="E70" i="3"/>
  <c r="D71" i="3"/>
  <c r="E71" i="3"/>
  <c r="D72" i="3"/>
  <c r="E72" i="3"/>
  <c r="D73" i="3"/>
  <c r="E73" i="3"/>
  <c r="D74" i="3"/>
  <c r="E74" i="3"/>
  <c r="D75" i="3"/>
  <c r="E75" i="3"/>
  <c r="E76" i="3"/>
  <c r="D77" i="3"/>
  <c r="E77" i="3"/>
  <c r="D78" i="3"/>
  <c r="E78" i="3"/>
  <c r="D79" i="3"/>
  <c r="E79" i="3"/>
  <c r="D80" i="3"/>
  <c r="E80" i="3"/>
  <c r="D81" i="3"/>
  <c r="E81" i="3"/>
  <c r="D82" i="3"/>
  <c r="E82" i="3"/>
  <c r="D83" i="3"/>
  <c r="E83" i="3"/>
  <c r="D84" i="3"/>
  <c r="E84" i="3"/>
  <c r="D85" i="3"/>
  <c r="E85" i="3"/>
  <c r="D86" i="3"/>
  <c r="E86" i="3"/>
  <c r="D87" i="3"/>
  <c r="E87" i="3"/>
  <c r="D88" i="3"/>
  <c r="E88" i="3"/>
  <c r="D89" i="3"/>
  <c r="E89" i="3"/>
  <c r="D90" i="3"/>
  <c r="E90" i="3"/>
  <c r="D91" i="3"/>
  <c r="E91" i="3"/>
  <c r="D92" i="3"/>
  <c r="E92" i="3"/>
  <c r="D93" i="3"/>
  <c r="E93" i="3"/>
  <c r="D94" i="3"/>
  <c r="E94" i="3"/>
  <c r="D95" i="3"/>
  <c r="E95" i="3"/>
  <c r="D96" i="3"/>
  <c r="E96" i="3"/>
  <c r="D97" i="3"/>
  <c r="E97" i="3"/>
  <c r="E98" i="3"/>
  <c r="D99" i="3"/>
  <c r="E99" i="3"/>
  <c r="D100" i="3"/>
  <c r="E100" i="3"/>
  <c r="D101" i="3"/>
  <c r="E101" i="3"/>
  <c r="D102" i="3"/>
  <c r="E102" i="3"/>
  <c r="D103" i="3"/>
  <c r="E103" i="3"/>
  <c r="D104" i="3"/>
  <c r="E104" i="3"/>
  <c r="D105" i="3"/>
  <c r="E105" i="3"/>
  <c r="D106" i="3"/>
  <c r="E106" i="3"/>
  <c r="D107" i="3"/>
  <c r="E107" i="3"/>
  <c r="D108" i="3"/>
  <c r="E108" i="3"/>
  <c r="D109" i="3"/>
  <c r="E109" i="3"/>
  <c r="D110" i="3"/>
  <c r="E110" i="3"/>
  <c r="D111" i="3"/>
  <c r="E111" i="3"/>
  <c r="D112" i="3"/>
  <c r="E112" i="3"/>
  <c r="D113" i="3"/>
  <c r="E113" i="3"/>
  <c r="D114" i="3"/>
  <c r="E114" i="3"/>
  <c r="D115" i="3"/>
  <c r="E115" i="3"/>
  <c r="D116" i="3"/>
  <c r="E116" i="3"/>
  <c r="D117" i="3"/>
  <c r="E117" i="3"/>
  <c r="D118" i="3"/>
  <c r="E118" i="3"/>
  <c r="D119" i="3"/>
  <c r="E119" i="3"/>
  <c r="D120" i="3"/>
  <c r="E120" i="3"/>
  <c r="D121" i="3"/>
  <c r="E121" i="3"/>
  <c r="D122" i="3"/>
  <c r="E122" i="3"/>
  <c r="D123" i="3"/>
  <c r="E123" i="3"/>
  <c r="D124" i="3"/>
  <c r="E124" i="3"/>
  <c r="D125" i="3"/>
  <c r="E125" i="3"/>
  <c r="D126" i="3"/>
  <c r="E126" i="3"/>
  <c r="D127" i="3"/>
  <c r="E127" i="3"/>
  <c r="D128" i="3"/>
  <c r="E128" i="3"/>
  <c r="D129" i="3"/>
  <c r="E129" i="3"/>
  <c r="D130" i="3"/>
  <c r="E130" i="3"/>
  <c r="D131" i="3"/>
  <c r="E131" i="3"/>
  <c r="D132" i="3"/>
  <c r="E132" i="3"/>
  <c r="D133" i="3"/>
  <c r="E133" i="3"/>
  <c r="D134" i="3"/>
  <c r="E134" i="3"/>
  <c r="AF4" i="3"/>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R4" i="3"/>
  <c r="T4" i="3" s="1"/>
  <c r="R5" i="3"/>
  <c r="T5" i="3" s="1"/>
  <c r="R6" i="3"/>
  <c r="T6" i="3" s="1"/>
  <c r="R7" i="3"/>
  <c r="T7" i="3" s="1"/>
  <c r="R8" i="3"/>
  <c r="T8" i="3" s="1"/>
  <c r="R9" i="3"/>
  <c r="T9" i="3" s="1"/>
  <c r="R10" i="3"/>
  <c r="T10" i="3" s="1"/>
  <c r="R11" i="3"/>
  <c r="T11" i="3" s="1"/>
  <c r="R12" i="3"/>
  <c r="T12" i="3" s="1"/>
  <c r="R13" i="3"/>
  <c r="T13" i="3" s="1"/>
  <c r="R14" i="3"/>
  <c r="T14" i="3" s="1"/>
  <c r="R15" i="3"/>
  <c r="T15" i="3" s="1"/>
  <c r="R16" i="3"/>
  <c r="T16" i="3" s="1"/>
  <c r="R17" i="3"/>
  <c r="T17" i="3" s="1"/>
  <c r="R18" i="3"/>
  <c r="T18" i="3" s="1"/>
  <c r="R19" i="3"/>
  <c r="T19" i="3" s="1"/>
  <c r="R20" i="3"/>
  <c r="T20" i="3" s="1"/>
  <c r="R21" i="3"/>
  <c r="T21" i="3" s="1"/>
  <c r="R22" i="3"/>
  <c r="T22" i="3" s="1"/>
  <c r="R23" i="3"/>
  <c r="T23" i="3" s="1"/>
  <c r="R24" i="3"/>
  <c r="T24" i="3" s="1"/>
  <c r="R25" i="3"/>
  <c r="T25" i="3" s="1"/>
  <c r="R26" i="3"/>
  <c r="T26" i="3" s="1"/>
  <c r="R27" i="3"/>
  <c r="T27" i="3" s="1"/>
  <c r="R28" i="3"/>
  <c r="T28" i="3" s="1"/>
  <c r="R29" i="3"/>
  <c r="T29" i="3" s="1"/>
  <c r="R30" i="3"/>
  <c r="T30" i="3" s="1"/>
  <c r="R31" i="3"/>
  <c r="T31" i="3" s="1"/>
  <c r="R32" i="3"/>
  <c r="T32" i="3" s="1"/>
  <c r="R33" i="3"/>
  <c r="T33" i="3" s="1"/>
  <c r="R34" i="3"/>
  <c r="T34" i="3" s="1"/>
  <c r="R35" i="3"/>
  <c r="T35" i="3" s="1"/>
  <c r="R36" i="3"/>
  <c r="T36" i="3" s="1"/>
  <c r="R37" i="3"/>
  <c r="T37" i="3" s="1"/>
  <c r="R38" i="3"/>
  <c r="T38" i="3" s="1"/>
  <c r="R39" i="3"/>
  <c r="T39" i="3" s="1"/>
  <c r="R40" i="3"/>
  <c r="T40" i="3" s="1"/>
  <c r="R41" i="3"/>
  <c r="T41" i="3" s="1"/>
  <c r="R42" i="3"/>
  <c r="T42" i="3" s="1"/>
  <c r="R43" i="3"/>
  <c r="T43" i="3" s="1"/>
  <c r="R44" i="3"/>
  <c r="T44" i="3" s="1"/>
  <c r="R45" i="3"/>
  <c r="T45" i="3" s="1"/>
  <c r="R46" i="3"/>
  <c r="T46" i="3" s="1"/>
  <c r="R47" i="3"/>
  <c r="T47" i="3" s="1"/>
  <c r="R48" i="3"/>
  <c r="T48" i="3" s="1"/>
  <c r="R49" i="3"/>
  <c r="T49" i="3" s="1"/>
  <c r="R50" i="3"/>
  <c r="T50" i="3" s="1"/>
  <c r="R51" i="3"/>
  <c r="T51" i="3" s="1"/>
  <c r="R52" i="3"/>
  <c r="T52" i="3" s="1"/>
  <c r="R53" i="3"/>
  <c r="T53" i="3" s="1"/>
  <c r="R54" i="3"/>
  <c r="T54" i="3" s="1"/>
  <c r="R55" i="3"/>
  <c r="T55" i="3" s="1"/>
  <c r="R56" i="3"/>
  <c r="T56" i="3" s="1"/>
  <c r="R57" i="3"/>
  <c r="T57" i="3" s="1"/>
  <c r="R58" i="3"/>
  <c r="T58" i="3" s="1"/>
  <c r="R59" i="3"/>
  <c r="T59" i="3" s="1"/>
  <c r="R60" i="3"/>
  <c r="T60" i="3" s="1"/>
  <c r="R61" i="3"/>
  <c r="T61" i="3" s="1"/>
  <c r="R62" i="3"/>
  <c r="T62" i="3" s="1"/>
  <c r="R63" i="3"/>
  <c r="T63" i="3" s="1"/>
  <c r="R64" i="3"/>
  <c r="T64" i="3" s="1"/>
  <c r="R65" i="3"/>
  <c r="T65" i="3" s="1"/>
  <c r="R66" i="3"/>
  <c r="T66" i="3" s="1"/>
  <c r="R67" i="3"/>
  <c r="T67" i="3" s="1"/>
  <c r="R68" i="3"/>
  <c r="T68" i="3" s="1"/>
  <c r="R69" i="3"/>
  <c r="T69" i="3" s="1"/>
  <c r="R70" i="3"/>
  <c r="T70" i="3" s="1"/>
  <c r="R71" i="3"/>
  <c r="T71" i="3" s="1"/>
  <c r="R72" i="3"/>
  <c r="T72" i="3" s="1"/>
  <c r="R73" i="3"/>
  <c r="T73" i="3" s="1"/>
  <c r="R74" i="3"/>
  <c r="T74" i="3" s="1"/>
  <c r="R75" i="3"/>
  <c r="T75" i="3" s="1"/>
  <c r="R76" i="3"/>
  <c r="T76" i="3" s="1"/>
  <c r="R77" i="3"/>
  <c r="T77" i="3" s="1"/>
  <c r="R78" i="3"/>
  <c r="T78" i="3" s="1"/>
  <c r="R79" i="3"/>
  <c r="T79" i="3" s="1"/>
  <c r="R80" i="3"/>
  <c r="T80" i="3" s="1"/>
  <c r="R81" i="3"/>
  <c r="T81" i="3" s="1"/>
  <c r="R82" i="3"/>
  <c r="T82" i="3" s="1"/>
  <c r="R83" i="3"/>
  <c r="T83" i="3" s="1"/>
  <c r="R84" i="3"/>
  <c r="T84" i="3" s="1"/>
  <c r="R85" i="3"/>
  <c r="T85" i="3" s="1"/>
  <c r="R86" i="3"/>
  <c r="T86" i="3" s="1"/>
  <c r="R87" i="3"/>
  <c r="T87" i="3" s="1"/>
  <c r="R88" i="3"/>
  <c r="T88" i="3" s="1"/>
  <c r="R89" i="3"/>
  <c r="T89" i="3" s="1"/>
  <c r="R90" i="3"/>
  <c r="T90" i="3" s="1"/>
  <c r="R91" i="3"/>
  <c r="T91" i="3" s="1"/>
  <c r="R92" i="3"/>
  <c r="T92" i="3" s="1"/>
  <c r="R93" i="3"/>
  <c r="T93" i="3" s="1"/>
  <c r="R94" i="3"/>
  <c r="T94" i="3" s="1"/>
  <c r="R95" i="3"/>
  <c r="T95" i="3" s="1"/>
  <c r="R96" i="3"/>
  <c r="T96" i="3" s="1"/>
  <c r="R97" i="3"/>
  <c r="T97" i="3" s="1"/>
  <c r="R98" i="3"/>
  <c r="T98" i="3" s="1"/>
  <c r="R99" i="3"/>
  <c r="T99" i="3" s="1"/>
  <c r="R100" i="3"/>
  <c r="T100" i="3" s="1"/>
  <c r="R101" i="3"/>
  <c r="T101" i="3" s="1"/>
  <c r="R102" i="3"/>
  <c r="T102" i="3" s="1"/>
  <c r="R103" i="3"/>
  <c r="T103" i="3" s="1"/>
  <c r="R104" i="3"/>
  <c r="T104" i="3" s="1"/>
  <c r="R105" i="3"/>
  <c r="T105" i="3" s="1"/>
  <c r="R106" i="3"/>
  <c r="T106" i="3" s="1"/>
  <c r="R107" i="3"/>
  <c r="T107" i="3" s="1"/>
  <c r="R108" i="3"/>
  <c r="T108" i="3" s="1"/>
  <c r="R109" i="3"/>
  <c r="T109" i="3" s="1"/>
  <c r="R110" i="3"/>
  <c r="T110" i="3" s="1"/>
  <c r="R111" i="3"/>
  <c r="T111" i="3" s="1"/>
  <c r="R112" i="3"/>
  <c r="T112" i="3" s="1"/>
  <c r="R113" i="3"/>
  <c r="T113" i="3" s="1"/>
  <c r="R114" i="3"/>
  <c r="T114" i="3" s="1"/>
  <c r="R115" i="3"/>
  <c r="T115" i="3" s="1"/>
  <c r="R116" i="3"/>
  <c r="T116" i="3" s="1"/>
  <c r="R117" i="3"/>
  <c r="T117" i="3" s="1"/>
  <c r="R118" i="3"/>
  <c r="T118" i="3" s="1"/>
  <c r="R119" i="3"/>
  <c r="T119" i="3" s="1"/>
  <c r="R120" i="3"/>
  <c r="T120" i="3" s="1"/>
  <c r="R121" i="3"/>
  <c r="T121" i="3" s="1"/>
  <c r="R122" i="3"/>
  <c r="T122" i="3" s="1"/>
  <c r="R123" i="3"/>
  <c r="T123" i="3" s="1"/>
  <c r="R124" i="3"/>
  <c r="T124" i="3" s="1"/>
  <c r="R125" i="3"/>
  <c r="T125" i="3" s="1"/>
  <c r="R126" i="3"/>
  <c r="T126" i="3" s="1"/>
  <c r="R127" i="3"/>
  <c r="T127" i="3" s="1"/>
  <c r="R128" i="3"/>
  <c r="T128" i="3" s="1"/>
  <c r="R129" i="3"/>
  <c r="T129" i="3" s="1"/>
  <c r="R130" i="3"/>
  <c r="T130" i="3" s="1"/>
  <c r="R131" i="3"/>
  <c r="T131" i="3" s="1"/>
  <c r="R132" i="3"/>
  <c r="T132" i="3" s="1"/>
  <c r="R133" i="3"/>
  <c r="T133" i="3" s="1"/>
  <c r="R134" i="3"/>
  <c r="T134" i="3" s="1"/>
  <c r="AK4" i="3"/>
  <c r="AL4" i="3" s="1"/>
  <c r="AK5" i="3"/>
  <c r="AL5" i="3" s="1"/>
  <c r="AK6" i="3"/>
  <c r="AL6" i="3" s="1"/>
  <c r="AK7" i="3"/>
  <c r="AL7" i="3" s="1"/>
  <c r="AK8" i="3"/>
  <c r="AL8" i="3" s="1"/>
  <c r="AK9" i="3"/>
  <c r="AL9" i="3" s="1"/>
  <c r="AK10" i="3"/>
  <c r="AL10" i="3" s="1"/>
  <c r="AK11" i="3"/>
  <c r="AL11" i="3" s="1"/>
  <c r="AK12" i="3"/>
  <c r="AL12" i="3" s="1"/>
  <c r="AK13" i="3"/>
  <c r="AL13" i="3" s="1"/>
  <c r="AK14" i="3"/>
  <c r="AL14" i="3" s="1"/>
  <c r="AK15" i="3"/>
  <c r="AL15" i="3" s="1"/>
  <c r="AK16" i="3"/>
  <c r="AL16" i="3" s="1"/>
  <c r="AK17" i="3"/>
  <c r="AL17" i="3" s="1"/>
  <c r="AK18" i="3"/>
  <c r="AL18" i="3" s="1"/>
  <c r="AK19" i="3"/>
  <c r="AL19" i="3" s="1"/>
  <c r="AK20" i="3"/>
  <c r="AL20" i="3" s="1"/>
  <c r="AK21" i="3"/>
  <c r="AL21" i="3" s="1"/>
  <c r="AK22" i="3"/>
  <c r="AL22" i="3" s="1"/>
  <c r="AK23" i="3"/>
  <c r="AL23" i="3" s="1"/>
  <c r="AK24" i="3"/>
  <c r="AL24" i="3" s="1"/>
  <c r="AK25" i="3"/>
  <c r="AL25" i="3" s="1"/>
  <c r="AK26" i="3"/>
  <c r="AL26" i="3" s="1"/>
  <c r="AK27" i="3"/>
  <c r="AL27" i="3" s="1"/>
  <c r="AK28" i="3"/>
  <c r="AL28" i="3" s="1"/>
  <c r="AK29" i="3"/>
  <c r="AL29" i="3" s="1"/>
  <c r="AK30" i="3"/>
  <c r="AL30" i="3" s="1"/>
  <c r="AK31" i="3"/>
  <c r="AL31" i="3" s="1"/>
  <c r="AK32" i="3"/>
  <c r="AL32" i="3" s="1"/>
  <c r="AK33" i="3"/>
  <c r="AL33" i="3" s="1"/>
  <c r="AK34" i="3"/>
  <c r="AL34" i="3" s="1"/>
  <c r="AK35" i="3"/>
  <c r="AL35" i="3" s="1"/>
  <c r="AK36" i="3"/>
  <c r="AL36" i="3" s="1"/>
  <c r="AK37" i="3"/>
  <c r="AL37" i="3" s="1"/>
  <c r="AK38" i="3"/>
  <c r="AL38" i="3" s="1"/>
  <c r="AK39" i="3"/>
  <c r="AL39" i="3" s="1"/>
  <c r="AK40" i="3"/>
  <c r="AL40" i="3" s="1"/>
  <c r="AK41" i="3"/>
  <c r="AL41" i="3" s="1"/>
  <c r="AK42" i="3"/>
  <c r="AL42" i="3" s="1"/>
  <c r="AK43" i="3"/>
  <c r="AL43" i="3" s="1"/>
  <c r="AK44" i="3"/>
  <c r="AL44" i="3" s="1"/>
  <c r="AK45" i="3"/>
  <c r="AL45" i="3" s="1"/>
  <c r="AK46" i="3"/>
  <c r="AL46" i="3" s="1"/>
  <c r="AK47" i="3"/>
  <c r="AL47" i="3" s="1"/>
  <c r="AK48" i="3"/>
  <c r="AL48" i="3" s="1"/>
  <c r="AK49" i="3"/>
  <c r="AL49" i="3" s="1"/>
  <c r="AK50" i="3"/>
  <c r="AL50" i="3" s="1"/>
  <c r="AK51" i="3"/>
  <c r="AL51" i="3" s="1"/>
  <c r="AK52" i="3"/>
  <c r="AL52" i="3" s="1"/>
  <c r="AK53" i="3"/>
  <c r="AL53" i="3" s="1"/>
  <c r="AK54" i="3"/>
  <c r="AL54" i="3" s="1"/>
  <c r="AK55" i="3"/>
  <c r="AL55" i="3" s="1"/>
  <c r="AK56" i="3"/>
  <c r="AL56" i="3" s="1"/>
  <c r="AK57" i="3"/>
  <c r="AL57" i="3" s="1"/>
  <c r="AK58" i="3"/>
  <c r="AL58" i="3" s="1"/>
  <c r="AK59" i="3"/>
  <c r="AL59" i="3" s="1"/>
  <c r="AK60" i="3"/>
  <c r="AL60" i="3" s="1"/>
  <c r="AK61" i="3"/>
  <c r="AL61" i="3" s="1"/>
  <c r="AK62" i="3"/>
  <c r="AL62" i="3" s="1"/>
  <c r="AK63" i="3"/>
  <c r="AL63" i="3" s="1"/>
  <c r="AK64" i="3"/>
  <c r="AL64" i="3" s="1"/>
  <c r="AK65" i="3"/>
  <c r="AL65" i="3" s="1"/>
  <c r="AK66" i="3"/>
  <c r="AL66" i="3" s="1"/>
  <c r="AK67" i="3"/>
  <c r="AL67" i="3" s="1"/>
  <c r="AK68" i="3"/>
  <c r="AL68" i="3" s="1"/>
  <c r="AK69" i="3"/>
  <c r="AL69" i="3" s="1"/>
  <c r="AK70" i="3"/>
  <c r="AL70" i="3" s="1"/>
  <c r="AK71" i="3"/>
  <c r="AL71" i="3" s="1"/>
  <c r="AK72" i="3"/>
  <c r="AL72" i="3" s="1"/>
  <c r="AK73" i="3"/>
  <c r="AL73" i="3" s="1"/>
  <c r="AK74" i="3"/>
  <c r="AL74" i="3" s="1"/>
  <c r="AK75" i="3"/>
  <c r="AL75" i="3" s="1"/>
  <c r="AK76" i="3"/>
  <c r="AL76" i="3" s="1"/>
  <c r="AK77" i="3"/>
  <c r="AL77" i="3" s="1"/>
  <c r="AK78" i="3"/>
  <c r="AL78" i="3" s="1"/>
  <c r="AK79" i="3"/>
  <c r="AL79" i="3" s="1"/>
  <c r="AK80" i="3"/>
  <c r="AL80" i="3" s="1"/>
  <c r="AK81" i="3"/>
  <c r="AL81" i="3" s="1"/>
  <c r="AK82" i="3"/>
  <c r="AL82" i="3" s="1"/>
  <c r="AK83" i="3"/>
  <c r="AL83" i="3" s="1"/>
  <c r="AK84" i="3"/>
  <c r="AL84" i="3" s="1"/>
  <c r="AK85" i="3"/>
  <c r="AL85" i="3" s="1"/>
  <c r="AK86" i="3"/>
  <c r="AL86" i="3" s="1"/>
  <c r="AK87" i="3"/>
  <c r="AL87" i="3" s="1"/>
  <c r="AK88" i="3"/>
  <c r="AL88" i="3" s="1"/>
  <c r="AK89" i="3"/>
  <c r="AL89" i="3" s="1"/>
  <c r="AK90" i="3"/>
  <c r="AL90" i="3" s="1"/>
  <c r="AK91" i="3"/>
  <c r="AL91" i="3" s="1"/>
  <c r="AK92" i="3"/>
  <c r="AL92" i="3" s="1"/>
  <c r="AK93" i="3"/>
  <c r="AL93" i="3" s="1"/>
  <c r="AK94" i="3"/>
  <c r="AL94" i="3" s="1"/>
  <c r="AK95" i="3"/>
  <c r="AL95" i="3" s="1"/>
  <c r="AK96" i="3"/>
  <c r="AL96" i="3" s="1"/>
  <c r="AK97" i="3"/>
  <c r="AL97" i="3" s="1"/>
  <c r="AK98" i="3"/>
  <c r="AL98" i="3" s="1"/>
  <c r="AK99" i="3"/>
  <c r="AL99" i="3" s="1"/>
  <c r="AK100" i="3"/>
  <c r="AL100" i="3" s="1"/>
  <c r="AK101" i="3"/>
  <c r="AL101" i="3" s="1"/>
  <c r="AK102" i="3"/>
  <c r="AL102" i="3" s="1"/>
  <c r="AK103" i="3"/>
  <c r="AL103" i="3" s="1"/>
  <c r="AK104" i="3"/>
  <c r="AL104" i="3" s="1"/>
  <c r="AK105" i="3"/>
  <c r="AL105" i="3" s="1"/>
  <c r="AK106" i="3"/>
  <c r="AL106" i="3" s="1"/>
  <c r="AK107" i="3"/>
  <c r="AL107" i="3" s="1"/>
  <c r="AK108" i="3"/>
  <c r="AL108" i="3" s="1"/>
  <c r="AK109" i="3"/>
  <c r="AL109" i="3" s="1"/>
  <c r="AK110" i="3"/>
  <c r="AL110" i="3" s="1"/>
  <c r="AK111" i="3"/>
  <c r="AL111" i="3" s="1"/>
  <c r="AK112" i="3"/>
  <c r="AL112" i="3" s="1"/>
  <c r="AK113" i="3"/>
  <c r="AL113" i="3" s="1"/>
  <c r="AK114" i="3"/>
  <c r="AL114" i="3" s="1"/>
  <c r="AK115" i="3"/>
  <c r="AL115" i="3" s="1"/>
  <c r="AK116" i="3"/>
  <c r="AL116" i="3" s="1"/>
  <c r="AK117" i="3"/>
  <c r="AL117" i="3" s="1"/>
  <c r="AK118" i="3"/>
  <c r="AL118" i="3" s="1"/>
  <c r="AK119" i="3"/>
  <c r="AL119" i="3" s="1"/>
  <c r="AK120" i="3"/>
  <c r="AL120" i="3" s="1"/>
  <c r="AK121" i="3"/>
  <c r="AL121" i="3" s="1"/>
  <c r="AK122" i="3"/>
  <c r="AL122" i="3" s="1"/>
  <c r="AK123" i="3"/>
  <c r="AL123" i="3" s="1"/>
  <c r="AK124" i="3"/>
  <c r="AL124" i="3" s="1"/>
  <c r="AK125" i="3"/>
  <c r="AL125" i="3" s="1"/>
  <c r="AK126" i="3"/>
  <c r="AL126" i="3" s="1"/>
  <c r="AK127" i="3"/>
  <c r="AL127" i="3" s="1"/>
  <c r="AK128" i="3"/>
  <c r="AL128" i="3" s="1"/>
  <c r="AK129" i="3"/>
  <c r="AL129" i="3" s="1"/>
  <c r="AK130" i="3"/>
  <c r="AL130" i="3" s="1"/>
  <c r="AK131" i="3"/>
  <c r="AL131" i="3" s="1"/>
  <c r="AK132" i="3"/>
  <c r="AL132" i="3" s="1"/>
  <c r="AK133" i="3"/>
  <c r="AL133" i="3" s="1"/>
  <c r="AK134" i="3"/>
  <c r="AL134" i="3" s="1"/>
  <c r="M4" i="3" l="1"/>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N66" i="75"/>
  <c r="N67" i="75"/>
  <c r="N74" i="75"/>
  <c r="N75" i="75"/>
  <c r="N82" i="75"/>
  <c r="N83" i="75"/>
  <c r="N91" i="75"/>
  <c r="N98" i="75"/>
  <c r="E3" i="75"/>
  <c r="N62" i="75"/>
  <c r="N70" i="75"/>
  <c r="N71" i="75"/>
  <c r="N72" i="75"/>
  <c r="N73" i="75"/>
  <c r="N81" i="75"/>
  <c r="N89" i="75"/>
  <c r="N90" i="75"/>
  <c r="N97" i="75"/>
  <c r="N63" i="75"/>
  <c r="N64" i="75"/>
  <c r="N65" i="75"/>
  <c r="N78" i="75"/>
  <c r="N79" i="75"/>
  <c r="N80" i="75"/>
  <c r="N85" i="75"/>
  <c r="N95" i="75"/>
  <c r="N77" i="75"/>
  <c r="N87" i="75"/>
  <c r="N88" i="75"/>
  <c r="N86" i="75"/>
  <c r="N76" i="75"/>
  <c r="N68" i="75"/>
  <c r="N69" i="75"/>
  <c r="N84" i="75"/>
  <c r="N92" i="75"/>
  <c r="N93" i="75"/>
  <c r="N94" i="75"/>
  <c r="N96" i="75"/>
  <c r="E69" i="5" l="1"/>
  <c r="E82" i="5"/>
  <c r="E81" i="5"/>
  <c r="E80" i="5"/>
  <c r="E97" i="5"/>
  <c r="E84" i="5"/>
  <c r="E95" i="5"/>
  <c r="E77" i="5"/>
  <c r="E83" i="5"/>
  <c r="E72" i="5"/>
  <c r="E90" i="5"/>
  <c r="E79" i="5"/>
  <c r="E89" i="5"/>
  <c r="E88" i="5"/>
  <c r="E76" i="5"/>
  <c r="E93" i="5"/>
  <c r="E78" i="5"/>
  <c r="E64" i="5"/>
  <c r="E71" i="5"/>
  <c r="E75" i="5"/>
  <c r="E99" i="5"/>
  <c r="E92" i="5"/>
  <c r="E74" i="5"/>
  <c r="E73" i="5"/>
  <c r="E94" i="5"/>
  <c r="E96" i="5"/>
  <c r="E98" i="5"/>
  <c r="E63" i="5"/>
  <c r="E68" i="5"/>
  <c r="E87" i="5"/>
  <c r="E66" i="5"/>
  <c r="E65" i="5"/>
  <c r="E85" i="5"/>
  <c r="E70" i="5"/>
  <c r="E86" i="5"/>
  <c r="E91" i="5"/>
  <c r="E67" i="5"/>
  <c r="J133" i="3"/>
  <c r="K133" i="3" s="1"/>
  <c r="L133" i="3" s="1"/>
  <c r="P133" i="3" s="1"/>
  <c r="J127" i="3"/>
  <c r="K127" i="3" s="1"/>
  <c r="L127" i="3" s="1"/>
  <c r="P127" i="3" s="1"/>
  <c r="J121" i="3"/>
  <c r="K121" i="3" s="1"/>
  <c r="L121" i="3" s="1"/>
  <c r="P121" i="3" s="1"/>
  <c r="J115" i="3"/>
  <c r="K115" i="3" s="1"/>
  <c r="L115" i="3" s="1"/>
  <c r="P115" i="3" s="1"/>
  <c r="J107" i="3"/>
  <c r="K107" i="3" s="1"/>
  <c r="L107" i="3" s="1"/>
  <c r="P107" i="3" s="1"/>
  <c r="J101" i="3"/>
  <c r="K101" i="3" s="1"/>
  <c r="L101" i="3" s="1"/>
  <c r="P101" i="3" s="1"/>
  <c r="J95" i="3"/>
  <c r="K95" i="3" s="1"/>
  <c r="L95" i="3" s="1"/>
  <c r="P95" i="3" s="1"/>
  <c r="J89" i="3"/>
  <c r="K89" i="3" s="1"/>
  <c r="L89" i="3" s="1"/>
  <c r="P89" i="3" s="1"/>
  <c r="J83" i="3"/>
  <c r="K83" i="3" s="1"/>
  <c r="L83" i="3" s="1"/>
  <c r="P83" i="3" s="1"/>
  <c r="J77" i="3"/>
  <c r="K77" i="3" s="1"/>
  <c r="L77" i="3" s="1"/>
  <c r="P77" i="3" s="1"/>
  <c r="J69" i="3"/>
  <c r="K69" i="3" s="1"/>
  <c r="L69" i="3" s="1"/>
  <c r="P69" i="3" s="1"/>
  <c r="J63" i="3"/>
  <c r="K63" i="3" s="1"/>
  <c r="L63" i="3" s="1"/>
  <c r="P63" i="3" s="1"/>
  <c r="J57" i="3"/>
  <c r="K57" i="3" s="1"/>
  <c r="L57" i="3" s="1"/>
  <c r="P57" i="3" s="1"/>
  <c r="J49" i="3"/>
  <c r="K49" i="3" s="1"/>
  <c r="L49" i="3" s="1"/>
  <c r="P49" i="3" s="1"/>
  <c r="J43" i="3"/>
  <c r="K43" i="3" s="1"/>
  <c r="L43" i="3" s="1"/>
  <c r="P43" i="3" s="1"/>
  <c r="J37" i="3"/>
  <c r="K37" i="3" s="1"/>
  <c r="L37" i="3" s="1"/>
  <c r="P37" i="3" s="1"/>
  <c r="J29" i="3"/>
  <c r="K29" i="3" s="1"/>
  <c r="L29" i="3" s="1"/>
  <c r="P29" i="3" s="1"/>
  <c r="J23" i="3"/>
  <c r="K23" i="3" s="1"/>
  <c r="L23" i="3" s="1"/>
  <c r="P23" i="3" s="1"/>
  <c r="J11" i="3"/>
  <c r="K11" i="3" s="1"/>
  <c r="L11" i="3" s="1"/>
  <c r="P11" i="3" s="1"/>
  <c r="J129" i="3"/>
  <c r="K129" i="3" s="1"/>
  <c r="L129" i="3" s="1"/>
  <c r="P129" i="3" s="1"/>
  <c r="J123" i="3"/>
  <c r="K123" i="3" s="1"/>
  <c r="L123" i="3" s="1"/>
  <c r="P123" i="3" s="1"/>
  <c r="J117" i="3"/>
  <c r="K117" i="3" s="1"/>
  <c r="L117" i="3" s="1"/>
  <c r="P117" i="3" s="1"/>
  <c r="J111" i="3"/>
  <c r="K111" i="3" s="1"/>
  <c r="L111" i="3" s="1"/>
  <c r="P111" i="3" s="1"/>
  <c r="J105" i="3"/>
  <c r="K105" i="3" s="1"/>
  <c r="L105" i="3" s="1"/>
  <c r="P105" i="3" s="1"/>
  <c r="J97" i="3"/>
  <c r="K97" i="3" s="1"/>
  <c r="L97" i="3" s="1"/>
  <c r="P97" i="3" s="1"/>
  <c r="J91" i="3"/>
  <c r="K91" i="3" s="1"/>
  <c r="L91" i="3" s="1"/>
  <c r="P91" i="3" s="1"/>
  <c r="J85" i="3"/>
  <c r="K85" i="3" s="1"/>
  <c r="L85" i="3" s="1"/>
  <c r="P85" i="3" s="1"/>
  <c r="J79" i="3"/>
  <c r="K79" i="3" s="1"/>
  <c r="L79" i="3" s="1"/>
  <c r="P79" i="3" s="1"/>
  <c r="J73" i="3"/>
  <c r="K73" i="3" s="1"/>
  <c r="L73" i="3" s="1"/>
  <c r="P73" i="3" s="1"/>
  <c r="J65" i="3"/>
  <c r="K65" i="3" s="1"/>
  <c r="L65" i="3" s="1"/>
  <c r="P65" i="3" s="1"/>
  <c r="J59" i="3"/>
  <c r="K59" i="3" s="1"/>
  <c r="L59" i="3" s="1"/>
  <c r="P59" i="3" s="1"/>
  <c r="J53" i="3"/>
  <c r="K53" i="3" s="1"/>
  <c r="L53" i="3" s="1"/>
  <c r="P53" i="3" s="1"/>
  <c r="J47" i="3"/>
  <c r="K47" i="3" s="1"/>
  <c r="L47" i="3" s="1"/>
  <c r="P47" i="3" s="1"/>
  <c r="J39" i="3"/>
  <c r="K39" i="3" s="1"/>
  <c r="L39" i="3" s="1"/>
  <c r="P39" i="3" s="1"/>
  <c r="J33" i="3"/>
  <c r="K33" i="3" s="1"/>
  <c r="L33" i="3" s="1"/>
  <c r="P33" i="3" s="1"/>
  <c r="J27" i="3"/>
  <c r="K27" i="3" s="1"/>
  <c r="L27" i="3" s="1"/>
  <c r="P27" i="3" s="1"/>
  <c r="J19" i="3"/>
  <c r="K19" i="3" s="1"/>
  <c r="L19" i="3" s="1"/>
  <c r="P19" i="3" s="1"/>
  <c r="J9" i="3"/>
  <c r="K9" i="3" s="1"/>
  <c r="L9" i="3" s="1"/>
  <c r="P9" i="3" s="1"/>
  <c r="J7" i="3"/>
  <c r="K7" i="3" s="1"/>
  <c r="L7" i="3" s="1"/>
  <c r="P7" i="3" s="1"/>
  <c r="J131" i="3"/>
  <c r="K131" i="3" s="1"/>
  <c r="L131" i="3" s="1"/>
  <c r="P131" i="3" s="1"/>
  <c r="J125" i="3"/>
  <c r="K125" i="3" s="1"/>
  <c r="L125" i="3" s="1"/>
  <c r="P125" i="3" s="1"/>
  <c r="J119" i="3"/>
  <c r="K119" i="3" s="1"/>
  <c r="L119" i="3" s="1"/>
  <c r="P119" i="3" s="1"/>
  <c r="J113" i="3"/>
  <c r="K113" i="3" s="1"/>
  <c r="L113" i="3" s="1"/>
  <c r="P113" i="3" s="1"/>
  <c r="J109" i="3"/>
  <c r="K109" i="3" s="1"/>
  <c r="L109" i="3" s="1"/>
  <c r="P109" i="3" s="1"/>
  <c r="J103" i="3"/>
  <c r="K103" i="3" s="1"/>
  <c r="L103" i="3" s="1"/>
  <c r="P103" i="3" s="1"/>
  <c r="J99" i="3"/>
  <c r="K99" i="3" s="1"/>
  <c r="L99" i="3" s="1"/>
  <c r="P99" i="3" s="1"/>
  <c r="J93" i="3"/>
  <c r="K93" i="3" s="1"/>
  <c r="L93" i="3" s="1"/>
  <c r="P93" i="3" s="1"/>
  <c r="J87" i="3"/>
  <c r="K87" i="3" s="1"/>
  <c r="L87" i="3" s="1"/>
  <c r="P87" i="3" s="1"/>
  <c r="J81" i="3"/>
  <c r="K81" i="3" s="1"/>
  <c r="L81" i="3" s="1"/>
  <c r="P81" i="3" s="1"/>
  <c r="J75" i="3"/>
  <c r="K75" i="3" s="1"/>
  <c r="L75" i="3" s="1"/>
  <c r="P75" i="3" s="1"/>
  <c r="J71" i="3"/>
  <c r="K71" i="3" s="1"/>
  <c r="L71" i="3" s="1"/>
  <c r="P71" i="3" s="1"/>
  <c r="J67" i="3"/>
  <c r="K67" i="3" s="1"/>
  <c r="L67" i="3" s="1"/>
  <c r="P67" i="3" s="1"/>
  <c r="J61" i="3"/>
  <c r="K61" i="3" s="1"/>
  <c r="L61" i="3" s="1"/>
  <c r="P61" i="3" s="1"/>
  <c r="J55" i="3"/>
  <c r="K55" i="3" s="1"/>
  <c r="L55" i="3" s="1"/>
  <c r="P55" i="3" s="1"/>
  <c r="J51" i="3"/>
  <c r="K51" i="3" s="1"/>
  <c r="L51" i="3" s="1"/>
  <c r="P51" i="3" s="1"/>
  <c r="J45" i="3"/>
  <c r="K45" i="3" s="1"/>
  <c r="L45" i="3" s="1"/>
  <c r="P45" i="3" s="1"/>
  <c r="J41" i="3"/>
  <c r="K41" i="3" s="1"/>
  <c r="L41" i="3" s="1"/>
  <c r="P41" i="3" s="1"/>
  <c r="J35" i="3"/>
  <c r="K35" i="3" s="1"/>
  <c r="L35" i="3" s="1"/>
  <c r="P35" i="3" s="1"/>
  <c r="J31" i="3"/>
  <c r="K31" i="3" s="1"/>
  <c r="L31" i="3" s="1"/>
  <c r="P31" i="3" s="1"/>
  <c r="J25" i="3"/>
  <c r="K25" i="3" s="1"/>
  <c r="L25" i="3" s="1"/>
  <c r="P25" i="3" s="1"/>
  <c r="J21" i="3"/>
  <c r="K21" i="3" s="1"/>
  <c r="L21" i="3" s="1"/>
  <c r="P21" i="3" s="1"/>
  <c r="J17" i="3"/>
  <c r="K17" i="3" s="1"/>
  <c r="L17" i="3" s="1"/>
  <c r="P17" i="3" s="1"/>
  <c r="J15" i="3"/>
  <c r="K15" i="3" s="1"/>
  <c r="L15" i="3" s="1"/>
  <c r="P15" i="3" s="1"/>
  <c r="J13" i="3"/>
  <c r="K13" i="3" s="1"/>
  <c r="L13" i="3" s="1"/>
  <c r="P13" i="3" s="1"/>
  <c r="J5" i="3"/>
  <c r="K5" i="3" s="1"/>
  <c r="L5" i="3" s="1"/>
  <c r="P5" i="3" s="1"/>
  <c r="J134" i="3"/>
  <c r="K134" i="3" s="1"/>
  <c r="L134" i="3" s="1"/>
  <c r="P134" i="3" s="1"/>
  <c r="J132" i="3"/>
  <c r="K132" i="3" s="1"/>
  <c r="L132" i="3" s="1"/>
  <c r="P132" i="3" s="1"/>
  <c r="J130" i="3"/>
  <c r="K130" i="3" s="1"/>
  <c r="L130" i="3" s="1"/>
  <c r="P130" i="3" s="1"/>
  <c r="J128" i="3"/>
  <c r="K128" i="3" s="1"/>
  <c r="L128" i="3" s="1"/>
  <c r="P128" i="3" s="1"/>
  <c r="J126" i="3"/>
  <c r="K126" i="3" s="1"/>
  <c r="L126" i="3" s="1"/>
  <c r="P126" i="3" s="1"/>
  <c r="J124" i="3"/>
  <c r="K124" i="3" s="1"/>
  <c r="L124" i="3" s="1"/>
  <c r="P124" i="3" s="1"/>
  <c r="J122" i="3"/>
  <c r="K122" i="3" s="1"/>
  <c r="L122" i="3" s="1"/>
  <c r="P122" i="3" s="1"/>
  <c r="J120" i="3"/>
  <c r="K120" i="3" s="1"/>
  <c r="L120" i="3" s="1"/>
  <c r="P120" i="3" s="1"/>
  <c r="J118" i="3"/>
  <c r="K118" i="3" s="1"/>
  <c r="L118" i="3" s="1"/>
  <c r="P118" i="3" s="1"/>
  <c r="J116" i="3"/>
  <c r="K116" i="3" s="1"/>
  <c r="L116" i="3" s="1"/>
  <c r="P116" i="3" s="1"/>
  <c r="J114" i="3"/>
  <c r="K114" i="3" s="1"/>
  <c r="L114" i="3" s="1"/>
  <c r="P114" i="3" s="1"/>
  <c r="J112" i="3"/>
  <c r="K112" i="3" s="1"/>
  <c r="L112" i="3" s="1"/>
  <c r="P112" i="3" s="1"/>
  <c r="J110" i="3"/>
  <c r="K110" i="3" s="1"/>
  <c r="L110" i="3" s="1"/>
  <c r="P110" i="3" s="1"/>
  <c r="J108" i="3"/>
  <c r="K108" i="3" s="1"/>
  <c r="L108" i="3" s="1"/>
  <c r="P108" i="3" s="1"/>
  <c r="J106" i="3"/>
  <c r="K106" i="3" s="1"/>
  <c r="L106" i="3" s="1"/>
  <c r="P106" i="3" s="1"/>
  <c r="J104" i="3"/>
  <c r="K104" i="3" s="1"/>
  <c r="L104" i="3" s="1"/>
  <c r="P104" i="3" s="1"/>
  <c r="J102" i="3"/>
  <c r="K102" i="3" s="1"/>
  <c r="L102" i="3" s="1"/>
  <c r="P102" i="3" s="1"/>
  <c r="J100" i="3"/>
  <c r="K100" i="3" s="1"/>
  <c r="L100" i="3" s="1"/>
  <c r="P100" i="3" s="1"/>
  <c r="J98" i="3"/>
  <c r="K98" i="3" s="1"/>
  <c r="L98" i="3" s="1"/>
  <c r="P98" i="3" s="1"/>
  <c r="J96" i="3"/>
  <c r="K96" i="3" s="1"/>
  <c r="L96" i="3" s="1"/>
  <c r="P96" i="3" s="1"/>
  <c r="J94" i="3"/>
  <c r="K94" i="3" s="1"/>
  <c r="L94" i="3" s="1"/>
  <c r="P94" i="3" s="1"/>
  <c r="J92" i="3"/>
  <c r="K92" i="3" s="1"/>
  <c r="L92" i="3" s="1"/>
  <c r="P92" i="3" s="1"/>
  <c r="J90" i="3"/>
  <c r="K90" i="3" s="1"/>
  <c r="L90" i="3" s="1"/>
  <c r="P90" i="3" s="1"/>
  <c r="J88" i="3"/>
  <c r="K88" i="3" s="1"/>
  <c r="L88" i="3" s="1"/>
  <c r="P88" i="3" s="1"/>
  <c r="J86" i="3"/>
  <c r="K86" i="3" s="1"/>
  <c r="L86" i="3" s="1"/>
  <c r="P86" i="3" s="1"/>
  <c r="J84" i="3"/>
  <c r="K84" i="3" s="1"/>
  <c r="L84" i="3" s="1"/>
  <c r="P84" i="3" s="1"/>
  <c r="J82" i="3"/>
  <c r="K82" i="3" s="1"/>
  <c r="L82" i="3" s="1"/>
  <c r="P82" i="3" s="1"/>
  <c r="J80" i="3"/>
  <c r="K80" i="3" s="1"/>
  <c r="L80" i="3" s="1"/>
  <c r="P80" i="3" s="1"/>
  <c r="J78" i="3"/>
  <c r="K78" i="3" s="1"/>
  <c r="L78" i="3" s="1"/>
  <c r="P78" i="3" s="1"/>
  <c r="J76" i="3"/>
  <c r="K76" i="3" s="1"/>
  <c r="L76" i="3" s="1"/>
  <c r="P76" i="3" s="1"/>
  <c r="J74" i="3"/>
  <c r="K74" i="3" s="1"/>
  <c r="L74" i="3" s="1"/>
  <c r="P74" i="3" s="1"/>
  <c r="J72" i="3"/>
  <c r="K72" i="3" s="1"/>
  <c r="L72" i="3" s="1"/>
  <c r="P72" i="3" s="1"/>
  <c r="J70" i="3"/>
  <c r="K70" i="3" s="1"/>
  <c r="L70" i="3" s="1"/>
  <c r="P70" i="3" s="1"/>
  <c r="J68" i="3"/>
  <c r="K68" i="3" s="1"/>
  <c r="L68" i="3" s="1"/>
  <c r="P68" i="3" s="1"/>
  <c r="J66" i="3"/>
  <c r="K66" i="3" s="1"/>
  <c r="L66" i="3" s="1"/>
  <c r="P66" i="3" s="1"/>
  <c r="J64" i="3"/>
  <c r="K64" i="3" s="1"/>
  <c r="L64" i="3" s="1"/>
  <c r="P64" i="3" s="1"/>
  <c r="J62" i="3"/>
  <c r="K62" i="3" s="1"/>
  <c r="L62" i="3" s="1"/>
  <c r="P62" i="3" s="1"/>
  <c r="J60" i="3"/>
  <c r="K60" i="3" s="1"/>
  <c r="L60" i="3" s="1"/>
  <c r="P60" i="3" s="1"/>
  <c r="J58" i="3"/>
  <c r="K58" i="3" s="1"/>
  <c r="L58" i="3" s="1"/>
  <c r="P58" i="3" s="1"/>
  <c r="J56" i="3"/>
  <c r="K56" i="3" s="1"/>
  <c r="L56" i="3" s="1"/>
  <c r="P56" i="3" s="1"/>
  <c r="J54" i="3"/>
  <c r="K54" i="3" s="1"/>
  <c r="L54" i="3" s="1"/>
  <c r="P54" i="3" s="1"/>
  <c r="J52" i="3"/>
  <c r="K52" i="3" s="1"/>
  <c r="L52" i="3" s="1"/>
  <c r="P52" i="3" s="1"/>
  <c r="J50" i="3"/>
  <c r="K50" i="3" s="1"/>
  <c r="L50" i="3" s="1"/>
  <c r="P50" i="3" s="1"/>
  <c r="J48" i="3"/>
  <c r="K48" i="3" s="1"/>
  <c r="L48" i="3" s="1"/>
  <c r="P48" i="3" s="1"/>
  <c r="J46" i="3"/>
  <c r="K46" i="3" s="1"/>
  <c r="L46" i="3" s="1"/>
  <c r="P46" i="3" s="1"/>
  <c r="J44" i="3"/>
  <c r="K44" i="3" s="1"/>
  <c r="L44" i="3" s="1"/>
  <c r="P44" i="3" s="1"/>
  <c r="J42" i="3"/>
  <c r="K42" i="3" s="1"/>
  <c r="L42" i="3" s="1"/>
  <c r="P42" i="3" s="1"/>
  <c r="J40" i="3"/>
  <c r="K40" i="3" s="1"/>
  <c r="L40" i="3" s="1"/>
  <c r="P40" i="3" s="1"/>
  <c r="J38" i="3"/>
  <c r="K38" i="3" s="1"/>
  <c r="L38" i="3" s="1"/>
  <c r="P38" i="3" s="1"/>
  <c r="J36" i="3"/>
  <c r="K36" i="3" s="1"/>
  <c r="L36" i="3" s="1"/>
  <c r="P36" i="3" s="1"/>
  <c r="J34" i="3"/>
  <c r="K34" i="3" s="1"/>
  <c r="L34" i="3" s="1"/>
  <c r="P34" i="3" s="1"/>
  <c r="J32" i="3"/>
  <c r="K32" i="3" s="1"/>
  <c r="L32" i="3" s="1"/>
  <c r="P32" i="3" s="1"/>
  <c r="J30" i="3"/>
  <c r="K30" i="3" s="1"/>
  <c r="L30" i="3" s="1"/>
  <c r="P30" i="3" s="1"/>
  <c r="J28" i="3"/>
  <c r="K28" i="3" s="1"/>
  <c r="L28" i="3" s="1"/>
  <c r="P28" i="3" s="1"/>
  <c r="J26" i="3"/>
  <c r="K26" i="3" s="1"/>
  <c r="L26" i="3" s="1"/>
  <c r="P26" i="3" s="1"/>
  <c r="J24" i="3"/>
  <c r="K24" i="3" s="1"/>
  <c r="L24" i="3" s="1"/>
  <c r="P24" i="3" s="1"/>
  <c r="J22" i="3"/>
  <c r="K22" i="3" s="1"/>
  <c r="L22" i="3" s="1"/>
  <c r="P22" i="3" s="1"/>
  <c r="J20" i="3"/>
  <c r="K20" i="3" s="1"/>
  <c r="L20" i="3" s="1"/>
  <c r="P20" i="3" s="1"/>
  <c r="J18" i="3"/>
  <c r="K18" i="3" s="1"/>
  <c r="L18" i="3" s="1"/>
  <c r="P18" i="3" s="1"/>
  <c r="J16" i="3"/>
  <c r="K16" i="3" s="1"/>
  <c r="L16" i="3" s="1"/>
  <c r="P16" i="3" s="1"/>
  <c r="J14" i="3"/>
  <c r="K14" i="3" s="1"/>
  <c r="L14" i="3" s="1"/>
  <c r="P14" i="3" s="1"/>
  <c r="J12" i="3"/>
  <c r="K12" i="3" s="1"/>
  <c r="L12" i="3" s="1"/>
  <c r="P12" i="3" s="1"/>
  <c r="J10" i="3"/>
  <c r="K10" i="3" s="1"/>
  <c r="L10" i="3" s="1"/>
  <c r="P10" i="3" s="1"/>
  <c r="J8" i="3"/>
  <c r="K8" i="3" s="1"/>
  <c r="L8" i="3" s="1"/>
  <c r="P8" i="3" s="1"/>
  <c r="J6" i="3"/>
  <c r="K6" i="3" s="1"/>
  <c r="L6" i="3" s="1"/>
  <c r="P6" i="3" s="1"/>
  <c r="J4" i="3"/>
  <c r="K4" i="3" s="1"/>
  <c r="L4" i="3" s="1"/>
  <c r="P4" i="3" s="1"/>
  <c r="X4" i="3"/>
  <c r="W4" i="3"/>
  <c r="Y4" i="3"/>
  <c r="X5" i="3"/>
  <c r="W5" i="3"/>
  <c r="AD5" i="3" s="1"/>
  <c r="Y5" i="3"/>
  <c r="X6" i="3"/>
  <c r="W6" i="3"/>
  <c r="Y6" i="3"/>
  <c r="X7" i="3"/>
  <c r="W7" i="3"/>
  <c r="Y7" i="3"/>
  <c r="X8" i="3"/>
  <c r="W8" i="3"/>
  <c r="Y8" i="3"/>
  <c r="X9" i="3"/>
  <c r="W9" i="3"/>
  <c r="Y9" i="3"/>
  <c r="X10" i="3"/>
  <c r="W10" i="3"/>
  <c r="Y10" i="3"/>
  <c r="X11" i="3"/>
  <c r="W11" i="3"/>
  <c r="AD11" i="3" s="1"/>
  <c r="Y11" i="3"/>
  <c r="X12" i="3"/>
  <c r="W12" i="3"/>
  <c r="Y12" i="3"/>
  <c r="X13" i="3"/>
  <c r="W13" i="3"/>
  <c r="AD13" i="3" s="1"/>
  <c r="Y13" i="3"/>
  <c r="X14" i="3"/>
  <c r="W14" i="3"/>
  <c r="Y14" i="3"/>
  <c r="X15" i="3"/>
  <c r="W15" i="3"/>
  <c r="Y15" i="3"/>
  <c r="X16" i="3"/>
  <c r="W16" i="3"/>
  <c r="Y16" i="3"/>
  <c r="X17" i="3"/>
  <c r="W17" i="3"/>
  <c r="Y17" i="3"/>
  <c r="X18" i="3"/>
  <c r="W18" i="3"/>
  <c r="Y18" i="3"/>
  <c r="X19" i="3"/>
  <c r="W19" i="3"/>
  <c r="AD19" i="3" s="1"/>
  <c r="Y19" i="3"/>
  <c r="X20" i="3"/>
  <c r="W20" i="3"/>
  <c r="Y20" i="3"/>
  <c r="X21" i="3"/>
  <c r="W21" i="3"/>
  <c r="AD21" i="3" s="1"/>
  <c r="Y21" i="3"/>
  <c r="X22" i="3"/>
  <c r="W22" i="3"/>
  <c r="Y22" i="3"/>
  <c r="X23" i="3"/>
  <c r="W23" i="3"/>
  <c r="Y23" i="3"/>
  <c r="X24" i="3"/>
  <c r="W24" i="3"/>
  <c r="Y24" i="3"/>
  <c r="X25" i="3"/>
  <c r="W25" i="3"/>
  <c r="Y25" i="3"/>
  <c r="X26" i="3"/>
  <c r="W26" i="3"/>
  <c r="Y26" i="3"/>
  <c r="X27" i="3"/>
  <c r="W27" i="3"/>
  <c r="AD27" i="3" s="1"/>
  <c r="Y27" i="3"/>
  <c r="X28" i="3"/>
  <c r="W28" i="3"/>
  <c r="Y28" i="3"/>
  <c r="X29" i="3"/>
  <c r="W29" i="3"/>
  <c r="AD29" i="3" s="1"/>
  <c r="Y29" i="3"/>
  <c r="X30" i="3"/>
  <c r="W30" i="3"/>
  <c r="Y30" i="3"/>
  <c r="X31" i="3"/>
  <c r="W31" i="3"/>
  <c r="Y31" i="3"/>
  <c r="X32" i="3"/>
  <c r="W32" i="3"/>
  <c r="Y32" i="3"/>
  <c r="X33" i="3"/>
  <c r="W33" i="3"/>
  <c r="Y33" i="3"/>
  <c r="X34" i="3"/>
  <c r="W34" i="3"/>
  <c r="Y34" i="3"/>
  <c r="X35" i="3"/>
  <c r="W35" i="3"/>
  <c r="AD35" i="3" s="1"/>
  <c r="Y35" i="3"/>
  <c r="X36" i="3"/>
  <c r="W36" i="3"/>
  <c r="Y36" i="3"/>
  <c r="X37" i="3"/>
  <c r="W37" i="3"/>
  <c r="AD37" i="3" s="1"/>
  <c r="Y37" i="3"/>
  <c r="X38" i="3"/>
  <c r="W38" i="3"/>
  <c r="Y38" i="3"/>
  <c r="X39" i="3"/>
  <c r="W39" i="3"/>
  <c r="Y39" i="3"/>
  <c r="X40" i="3"/>
  <c r="W40" i="3"/>
  <c r="Y40" i="3"/>
  <c r="X41" i="3"/>
  <c r="W41" i="3"/>
  <c r="Y41" i="3"/>
  <c r="X42" i="3"/>
  <c r="W42" i="3"/>
  <c r="Y42" i="3"/>
  <c r="X43" i="3"/>
  <c r="W43" i="3"/>
  <c r="AD43" i="3" s="1"/>
  <c r="Y43" i="3"/>
  <c r="X44" i="3"/>
  <c r="W44" i="3"/>
  <c r="Y44" i="3"/>
  <c r="X45" i="3"/>
  <c r="W45" i="3"/>
  <c r="AD45" i="3" s="1"/>
  <c r="Y45" i="3"/>
  <c r="X46" i="3"/>
  <c r="W46" i="3"/>
  <c r="Y46" i="3"/>
  <c r="X47" i="3"/>
  <c r="W47" i="3"/>
  <c r="Y47" i="3"/>
  <c r="X48" i="3"/>
  <c r="W48" i="3"/>
  <c r="Y48" i="3"/>
  <c r="X49" i="3"/>
  <c r="W49" i="3"/>
  <c r="Y49" i="3"/>
  <c r="X50" i="3"/>
  <c r="W50" i="3"/>
  <c r="Y50" i="3"/>
  <c r="X51" i="3"/>
  <c r="W51" i="3"/>
  <c r="AD51" i="3" s="1"/>
  <c r="Y51" i="3"/>
  <c r="X52" i="3"/>
  <c r="W52" i="3"/>
  <c r="Y52" i="3"/>
  <c r="X53" i="3"/>
  <c r="W53" i="3"/>
  <c r="AD53" i="3" s="1"/>
  <c r="Y53" i="3"/>
  <c r="X54" i="3"/>
  <c r="W54" i="3"/>
  <c r="Y54" i="3"/>
  <c r="X55" i="3"/>
  <c r="W55" i="3"/>
  <c r="Y55" i="3"/>
  <c r="X56" i="3"/>
  <c r="W56" i="3"/>
  <c r="Y56" i="3"/>
  <c r="X57" i="3"/>
  <c r="W57" i="3"/>
  <c r="Y57" i="3"/>
  <c r="X58" i="3"/>
  <c r="W58" i="3"/>
  <c r="Y58" i="3"/>
  <c r="X59" i="3"/>
  <c r="W59" i="3"/>
  <c r="AD59" i="3" s="1"/>
  <c r="Y59" i="3"/>
  <c r="X60" i="3"/>
  <c r="W60" i="3"/>
  <c r="Y60" i="3"/>
  <c r="X61" i="3"/>
  <c r="W61" i="3"/>
  <c r="AD61" i="3" s="1"/>
  <c r="Y61" i="3"/>
  <c r="X62" i="3"/>
  <c r="W62" i="3"/>
  <c r="Y62" i="3"/>
  <c r="X63" i="3"/>
  <c r="W63" i="3"/>
  <c r="Y63" i="3"/>
  <c r="X64" i="3"/>
  <c r="W64" i="3"/>
  <c r="Y64" i="3"/>
  <c r="X65" i="3"/>
  <c r="W65" i="3"/>
  <c r="Y65" i="3"/>
  <c r="X66" i="3"/>
  <c r="W66" i="3"/>
  <c r="Y66" i="3"/>
  <c r="X67" i="3"/>
  <c r="W67" i="3"/>
  <c r="AD67" i="3" s="1"/>
  <c r="Y67" i="3"/>
  <c r="X68" i="3"/>
  <c r="W68" i="3"/>
  <c r="Y68" i="3"/>
  <c r="X69" i="3"/>
  <c r="W69" i="3"/>
  <c r="AD69" i="3" s="1"/>
  <c r="Y69" i="3"/>
  <c r="X70" i="3"/>
  <c r="W70" i="3"/>
  <c r="Y70" i="3"/>
  <c r="X71" i="3"/>
  <c r="W71" i="3"/>
  <c r="Y71" i="3"/>
  <c r="X72" i="3"/>
  <c r="W72" i="3"/>
  <c r="Y72" i="3"/>
  <c r="X73" i="3"/>
  <c r="W73" i="3"/>
  <c r="Y73" i="3"/>
  <c r="X74" i="3"/>
  <c r="W74" i="3"/>
  <c r="Y74" i="3"/>
  <c r="X75" i="3"/>
  <c r="W75" i="3"/>
  <c r="AD75" i="3" s="1"/>
  <c r="Y75" i="3"/>
  <c r="X76" i="3"/>
  <c r="W76" i="3"/>
  <c r="AD76" i="3" s="1"/>
  <c r="Y76" i="3"/>
  <c r="X77" i="3"/>
  <c r="W77" i="3"/>
  <c r="AD77" i="3" s="1"/>
  <c r="Y77" i="3"/>
  <c r="X78" i="3"/>
  <c r="W78" i="3"/>
  <c r="Y78" i="3"/>
  <c r="X79" i="3"/>
  <c r="W79" i="3"/>
  <c r="Y79" i="3"/>
  <c r="X80" i="3"/>
  <c r="W80" i="3"/>
  <c r="Y80" i="3"/>
  <c r="X81" i="3"/>
  <c r="W81" i="3"/>
  <c r="Y81" i="3"/>
  <c r="X82" i="3"/>
  <c r="W82" i="3"/>
  <c r="Y82" i="3"/>
  <c r="X83" i="3"/>
  <c r="W83" i="3"/>
  <c r="AD83" i="3" s="1"/>
  <c r="Y83" i="3"/>
  <c r="X84" i="3"/>
  <c r="W84" i="3"/>
  <c r="AD84" i="3" s="1"/>
  <c r="Y84" i="3"/>
  <c r="X85" i="3"/>
  <c r="W85" i="3"/>
  <c r="AD85" i="3" s="1"/>
  <c r="Y85" i="3"/>
  <c r="X86" i="3"/>
  <c r="W86" i="3"/>
  <c r="Y86" i="3"/>
  <c r="X87" i="3"/>
  <c r="W87" i="3"/>
  <c r="Y87" i="3"/>
  <c r="X88" i="3"/>
  <c r="W88" i="3"/>
  <c r="Y88" i="3"/>
  <c r="X89" i="3"/>
  <c r="W89" i="3"/>
  <c r="Y89" i="3"/>
  <c r="X90" i="3"/>
  <c r="W90" i="3"/>
  <c r="Y90" i="3"/>
  <c r="X91" i="3"/>
  <c r="W91" i="3"/>
  <c r="AD91" i="3" s="1"/>
  <c r="Y91" i="3"/>
  <c r="X92" i="3"/>
  <c r="W92" i="3"/>
  <c r="AD92" i="3" s="1"/>
  <c r="Y92" i="3"/>
  <c r="X93" i="3"/>
  <c r="W93" i="3"/>
  <c r="AD93" i="3" s="1"/>
  <c r="Y93" i="3"/>
  <c r="X94" i="3"/>
  <c r="W94" i="3"/>
  <c r="Y94" i="3"/>
  <c r="X95" i="3"/>
  <c r="W95" i="3"/>
  <c r="Y95" i="3"/>
  <c r="X96" i="3"/>
  <c r="W96" i="3"/>
  <c r="Y96" i="3"/>
  <c r="X97" i="3"/>
  <c r="W97" i="3"/>
  <c r="Y97" i="3"/>
  <c r="X98" i="3"/>
  <c r="W98" i="3"/>
  <c r="Y98" i="3"/>
  <c r="X99" i="3"/>
  <c r="W99" i="3"/>
  <c r="AD99" i="3" s="1"/>
  <c r="Y99" i="3"/>
  <c r="X100" i="3"/>
  <c r="W100" i="3"/>
  <c r="AD100" i="3" s="1"/>
  <c r="Y100" i="3"/>
  <c r="X101" i="3"/>
  <c r="W101" i="3"/>
  <c r="AD101" i="3" s="1"/>
  <c r="Y101" i="3"/>
  <c r="X102" i="3"/>
  <c r="W102" i="3"/>
  <c r="Y102" i="3"/>
  <c r="X103" i="3"/>
  <c r="W103" i="3"/>
  <c r="Y103" i="3"/>
  <c r="X104" i="3"/>
  <c r="W104" i="3"/>
  <c r="Y104" i="3"/>
  <c r="X105" i="3"/>
  <c r="W105" i="3"/>
  <c r="Y105" i="3"/>
  <c r="X106" i="3"/>
  <c r="W106" i="3"/>
  <c r="Y106" i="3"/>
  <c r="X107" i="3"/>
  <c r="W107" i="3"/>
  <c r="AD107" i="3" s="1"/>
  <c r="Y107" i="3"/>
  <c r="X108" i="3"/>
  <c r="W108" i="3"/>
  <c r="AD108" i="3" s="1"/>
  <c r="Y108" i="3"/>
  <c r="X109" i="3"/>
  <c r="W109" i="3"/>
  <c r="AD109" i="3" s="1"/>
  <c r="Y109" i="3"/>
  <c r="X110" i="3"/>
  <c r="W110" i="3"/>
  <c r="Y110" i="3"/>
  <c r="X111" i="3"/>
  <c r="W111" i="3"/>
  <c r="Y111" i="3"/>
  <c r="X112" i="3"/>
  <c r="W112" i="3"/>
  <c r="Y112" i="3"/>
  <c r="X113" i="3"/>
  <c r="W113" i="3"/>
  <c r="Y113" i="3"/>
  <c r="X114" i="3"/>
  <c r="W114" i="3"/>
  <c r="Y114" i="3"/>
  <c r="X115" i="3"/>
  <c r="W115" i="3"/>
  <c r="AD115" i="3" s="1"/>
  <c r="Y115" i="3"/>
  <c r="X116" i="3"/>
  <c r="W116" i="3"/>
  <c r="AD116" i="3" s="1"/>
  <c r="Y116" i="3"/>
  <c r="X117" i="3"/>
  <c r="W117" i="3"/>
  <c r="AD117" i="3" s="1"/>
  <c r="Y117" i="3"/>
  <c r="X118" i="3"/>
  <c r="W118" i="3"/>
  <c r="Y118" i="3"/>
  <c r="X119" i="3"/>
  <c r="W119" i="3"/>
  <c r="Y119" i="3"/>
  <c r="X120" i="3"/>
  <c r="W120" i="3"/>
  <c r="Y120" i="3"/>
  <c r="X121" i="3"/>
  <c r="W121" i="3"/>
  <c r="Y121" i="3"/>
  <c r="X122" i="3"/>
  <c r="W122" i="3"/>
  <c r="Y122" i="3"/>
  <c r="X123" i="3"/>
  <c r="W123" i="3"/>
  <c r="AD123" i="3" s="1"/>
  <c r="Y123" i="3"/>
  <c r="X124" i="3"/>
  <c r="W124" i="3"/>
  <c r="AD124" i="3" s="1"/>
  <c r="Y124" i="3"/>
  <c r="X125" i="3"/>
  <c r="W125" i="3"/>
  <c r="AD125" i="3" s="1"/>
  <c r="Y125" i="3"/>
  <c r="X126" i="3"/>
  <c r="W126" i="3"/>
  <c r="Y126" i="3"/>
  <c r="X127" i="3"/>
  <c r="W127" i="3"/>
  <c r="Y127" i="3"/>
  <c r="X128" i="3"/>
  <c r="W128" i="3"/>
  <c r="Y128" i="3"/>
  <c r="X129" i="3"/>
  <c r="W129" i="3"/>
  <c r="Y129" i="3"/>
  <c r="X130" i="3"/>
  <c r="W130" i="3"/>
  <c r="Y130" i="3"/>
  <c r="X131" i="3"/>
  <c r="W131" i="3"/>
  <c r="AD131" i="3" s="1"/>
  <c r="Y131" i="3"/>
  <c r="X132" i="3"/>
  <c r="W132" i="3"/>
  <c r="AD132" i="3" s="1"/>
  <c r="Y132" i="3"/>
  <c r="X133" i="3"/>
  <c r="W133" i="3"/>
  <c r="AD133" i="3" s="1"/>
  <c r="Y133" i="3"/>
  <c r="X134" i="3"/>
  <c r="W134" i="3"/>
  <c r="Y134"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D134" i="3" l="1"/>
  <c r="AD126" i="3"/>
  <c r="AD118" i="3"/>
  <c r="AD110" i="3"/>
  <c r="AD102" i="3"/>
  <c r="AD94" i="3"/>
  <c r="AD86" i="3"/>
  <c r="AD78" i="3"/>
  <c r="AD70" i="3"/>
  <c r="AD62" i="3"/>
  <c r="AD54" i="3"/>
  <c r="AD46" i="3"/>
  <c r="AD38" i="3"/>
  <c r="AD30" i="3"/>
  <c r="AD22" i="3"/>
  <c r="AD14" i="3"/>
  <c r="AD6" i="3"/>
  <c r="AD128" i="3"/>
  <c r="AD120" i="3"/>
  <c r="AD112" i="3"/>
  <c r="AD104" i="3"/>
  <c r="AD96" i="3"/>
  <c r="AD88" i="3"/>
  <c r="AD80" i="3"/>
  <c r="AD72" i="3"/>
  <c r="AD64" i="3"/>
  <c r="AD56" i="3"/>
  <c r="AD48" i="3"/>
  <c r="AD40" i="3"/>
  <c r="AD32" i="3"/>
  <c r="AD24" i="3"/>
  <c r="AD16" i="3"/>
  <c r="AD8" i="3"/>
  <c r="AD130" i="3"/>
  <c r="AD122" i="3"/>
  <c r="AD114" i="3"/>
  <c r="AD106" i="3"/>
  <c r="AD98" i="3"/>
  <c r="AD90" i="3"/>
  <c r="AD82" i="3"/>
  <c r="AD74" i="3"/>
  <c r="AD66" i="3"/>
  <c r="AD58" i="3"/>
  <c r="AD50" i="3"/>
  <c r="AD42" i="3"/>
  <c r="AD34" i="3"/>
  <c r="AD26" i="3"/>
  <c r="AD18" i="3"/>
  <c r="AD10" i="3"/>
  <c r="AD127" i="3"/>
  <c r="AD119" i="3"/>
  <c r="AD111" i="3"/>
  <c r="AD103" i="3"/>
  <c r="AD95" i="3"/>
  <c r="AD87" i="3"/>
  <c r="AD79" i="3"/>
  <c r="AD71" i="3"/>
  <c r="AD63" i="3"/>
  <c r="AD55" i="3"/>
  <c r="AD47" i="3"/>
  <c r="AD39" i="3"/>
  <c r="AD31" i="3"/>
  <c r="AD23" i="3"/>
  <c r="AD15" i="3"/>
  <c r="AD7" i="3"/>
  <c r="AD68" i="3"/>
  <c r="AD60" i="3"/>
  <c r="AD52" i="3"/>
  <c r="AD44" i="3"/>
  <c r="AD36" i="3"/>
  <c r="AD28" i="3"/>
  <c r="AD20" i="3"/>
  <c r="AD12" i="3"/>
  <c r="AD4" i="3"/>
  <c r="AD129" i="3"/>
  <c r="AD121" i="3"/>
  <c r="AD113" i="3"/>
  <c r="AD105" i="3"/>
  <c r="AD97" i="3"/>
  <c r="AD89" i="3"/>
  <c r="AD81" i="3"/>
  <c r="AD73" i="3"/>
  <c r="AD65" i="3"/>
  <c r="AD57" i="3"/>
  <c r="AD49" i="3"/>
  <c r="AD41" i="3"/>
  <c r="AD33" i="3"/>
  <c r="AD25" i="3"/>
  <c r="AD17" i="3"/>
  <c r="AD9" i="3"/>
  <c r="P9" i="5"/>
  <c r="D98" i="3"/>
  <c r="D76" i="3"/>
  <c r="J4" i="75"/>
  <c r="L4" i="75" s="1"/>
  <c r="K4" i="75"/>
  <c r="V4" i="75"/>
  <c r="J5" i="75"/>
  <c r="L5" i="75" s="1"/>
  <c r="K5" i="75"/>
  <c r="V5" i="75"/>
  <c r="J6" i="75"/>
  <c r="L6" i="75" s="1"/>
  <c r="K6" i="75"/>
  <c r="V6" i="75"/>
  <c r="J7" i="75"/>
  <c r="L7" i="75" s="1"/>
  <c r="K7" i="75"/>
  <c r="V7" i="75"/>
  <c r="J8" i="75"/>
  <c r="L8" i="75" s="1"/>
  <c r="K8" i="75"/>
  <c r="V8" i="75"/>
  <c r="J9" i="75"/>
  <c r="L9" i="75" s="1"/>
  <c r="K9" i="75"/>
  <c r="V9" i="75"/>
  <c r="J10" i="75"/>
  <c r="L10" i="75" s="1"/>
  <c r="K10" i="75"/>
  <c r="V10" i="75"/>
  <c r="J11" i="75"/>
  <c r="L11" i="75" s="1"/>
  <c r="K11" i="75"/>
  <c r="V11" i="75"/>
  <c r="J12" i="75"/>
  <c r="L12" i="75" s="1"/>
  <c r="K12" i="75"/>
  <c r="V12" i="75"/>
  <c r="J13" i="75"/>
  <c r="L13" i="75" s="1"/>
  <c r="K13" i="75"/>
  <c r="V13" i="75"/>
  <c r="J14" i="75"/>
  <c r="L14" i="75" s="1"/>
  <c r="K14" i="75"/>
  <c r="V14" i="75"/>
  <c r="J15" i="75"/>
  <c r="L15" i="75" s="1"/>
  <c r="K15" i="75"/>
  <c r="V15" i="75"/>
  <c r="J16" i="75"/>
  <c r="L16" i="75" s="1"/>
  <c r="K16" i="75"/>
  <c r="V16" i="75"/>
  <c r="J17" i="75"/>
  <c r="L17" i="75" s="1"/>
  <c r="K17" i="75"/>
  <c r="V17" i="75"/>
  <c r="J18" i="75"/>
  <c r="L18" i="75" s="1"/>
  <c r="K18" i="75"/>
  <c r="V18" i="75"/>
  <c r="J19" i="75"/>
  <c r="L19" i="75" s="1"/>
  <c r="K19" i="75"/>
  <c r="V19" i="75"/>
  <c r="J20" i="75"/>
  <c r="L20" i="75" s="1"/>
  <c r="K20" i="75"/>
  <c r="V20" i="75"/>
  <c r="J21" i="75"/>
  <c r="L21" i="75" s="1"/>
  <c r="K21" i="75"/>
  <c r="V21" i="75"/>
  <c r="J22" i="75"/>
  <c r="L22" i="75" s="1"/>
  <c r="K22" i="75"/>
  <c r="V22" i="75"/>
  <c r="J23" i="75"/>
  <c r="L23" i="75" s="1"/>
  <c r="K23" i="75"/>
  <c r="V23" i="75"/>
  <c r="J24" i="75"/>
  <c r="L24" i="75" s="1"/>
  <c r="K24" i="75"/>
  <c r="V24" i="75"/>
  <c r="J25" i="75"/>
  <c r="L25" i="75" s="1"/>
  <c r="K25" i="75"/>
  <c r="V25" i="75"/>
  <c r="J26" i="75"/>
  <c r="L26" i="75" s="1"/>
  <c r="K26" i="75"/>
  <c r="V26" i="75"/>
  <c r="J27" i="75"/>
  <c r="L27" i="75" s="1"/>
  <c r="K27" i="75"/>
  <c r="V27" i="75"/>
  <c r="J28" i="75"/>
  <c r="L28" i="75" s="1"/>
  <c r="K28" i="75"/>
  <c r="V28" i="75"/>
  <c r="J29" i="75"/>
  <c r="L29" i="75" s="1"/>
  <c r="K29" i="75"/>
  <c r="V29" i="75"/>
  <c r="J30" i="75"/>
  <c r="L30" i="75" s="1"/>
  <c r="K30" i="75"/>
  <c r="V30" i="75"/>
  <c r="J31" i="75"/>
  <c r="L31" i="75" s="1"/>
  <c r="K31" i="75"/>
  <c r="V31" i="75"/>
  <c r="J32" i="75"/>
  <c r="L32" i="75" s="1"/>
  <c r="K32" i="75"/>
  <c r="V32" i="75"/>
  <c r="J33" i="75"/>
  <c r="L33" i="75" s="1"/>
  <c r="K33" i="75"/>
  <c r="V33" i="75"/>
  <c r="J34" i="75"/>
  <c r="L34" i="75" s="1"/>
  <c r="K34" i="75"/>
  <c r="V34" i="75"/>
  <c r="J35" i="75"/>
  <c r="L35" i="75" s="1"/>
  <c r="K35" i="75"/>
  <c r="V35" i="75"/>
  <c r="J36" i="75"/>
  <c r="L36" i="75" s="1"/>
  <c r="K36" i="75"/>
  <c r="V36" i="75"/>
  <c r="J37" i="75"/>
  <c r="L37" i="75" s="1"/>
  <c r="K37" i="75"/>
  <c r="V37" i="75"/>
  <c r="J38" i="75"/>
  <c r="L38" i="75" s="1"/>
  <c r="K38" i="75"/>
  <c r="V38" i="75"/>
  <c r="J39" i="75"/>
  <c r="L39" i="75" s="1"/>
  <c r="K39" i="75"/>
  <c r="V39" i="75"/>
  <c r="J40" i="75"/>
  <c r="L40" i="75" s="1"/>
  <c r="K40" i="75"/>
  <c r="V40" i="75"/>
  <c r="J41" i="75"/>
  <c r="L41" i="75" s="1"/>
  <c r="K41" i="75"/>
  <c r="V41" i="75"/>
  <c r="J42" i="75"/>
  <c r="L42" i="75" s="1"/>
  <c r="K42" i="75"/>
  <c r="V42" i="75"/>
  <c r="J43" i="75"/>
  <c r="L43" i="75" s="1"/>
  <c r="K43" i="75"/>
  <c r="V43" i="75"/>
  <c r="J44" i="75"/>
  <c r="L44" i="75" s="1"/>
  <c r="K44" i="75"/>
  <c r="V44" i="75"/>
  <c r="J45" i="75"/>
  <c r="L45" i="75" s="1"/>
  <c r="K45" i="75"/>
  <c r="V45" i="75"/>
  <c r="J46" i="75"/>
  <c r="L46" i="75" s="1"/>
  <c r="K46" i="75"/>
  <c r="V46" i="75"/>
  <c r="J47" i="75"/>
  <c r="L47" i="75" s="1"/>
  <c r="K47" i="75"/>
  <c r="V47" i="75"/>
  <c r="J48" i="75"/>
  <c r="L48" i="75" s="1"/>
  <c r="K48" i="75"/>
  <c r="V48" i="75"/>
  <c r="J49" i="75"/>
  <c r="L49" i="75" s="1"/>
  <c r="K49" i="75"/>
  <c r="V49" i="75"/>
  <c r="J50" i="75"/>
  <c r="L50" i="75" s="1"/>
  <c r="K50" i="75"/>
  <c r="V50" i="75"/>
  <c r="J51" i="75"/>
  <c r="L51" i="75" s="1"/>
  <c r="K51" i="75"/>
  <c r="V51" i="75"/>
  <c r="J52" i="75"/>
  <c r="L52" i="75" s="1"/>
  <c r="K52" i="75"/>
  <c r="V52" i="75"/>
  <c r="J53" i="75"/>
  <c r="L53" i="75" s="1"/>
  <c r="K53" i="75"/>
  <c r="V53" i="75"/>
  <c r="J54" i="75"/>
  <c r="L54" i="75" s="1"/>
  <c r="K54" i="75"/>
  <c r="V54" i="75"/>
  <c r="J55" i="75"/>
  <c r="L55" i="75" s="1"/>
  <c r="K55" i="75"/>
  <c r="V55" i="75"/>
  <c r="J56" i="75"/>
  <c r="L56" i="75" s="1"/>
  <c r="K56" i="75"/>
  <c r="V56" i="75"/>
  <c r="J57" i="75"/>
  <c r="L57" i="75" s="1"/>
  <c r="K57" i="75"/>
  <c r="V57" i="75"/>
  <c r="J58" i="75"/>
  <c r="L58" i="75" s="1"/>
  <c r="K58" i="75"/>
  <c r="V58" i="75"/>
  <c r="J59" i="75"/>
  <c r="L59" i="75" s="1"/>
  <c r="K59" i="75"/>
  <c r="V59" i="75"/>
  <c r="J60" i="75"/>
  <c r="L60" i="75" s="1"/>
  <c r="K60" i="75"/>
  <c r="V60" i="75"/>
  <c r="J61" i="75"/>
  <c r="L61" i="75" s="1"/>
  <c r="K61" i="75"/>
  <c r="V61" i="75"/>
  <c r="J62" i="75"/>
  <c r="L62" i="75" s="1"/>
  <c r="K62" i="75"/>
  <c r="V62" i="75"/>
  <c r="J63" i="75"/>
  <c r="L63" i="75" s="1"/>
  <c r="K63" i="75"/>
  <c r="V63" i="75"/>
  <c r="J64" i="75"/>
  <c r="L64" i="75" s="1"/>
  <c r="K64" i="75"/>
  <c r="V64" i="75"/>
  <c r="J65" i="75"/>
  <c r="L65" i="75" s="1"/>
  <c r="K65" i="75"/>
  <c r="V65" i="75"/>
  <c r="J66" i="75"/>
  <c r="L66" i="75" s="1"/>
  <c r="K66" i="75"/>
  <c r="V66" i="75"/>
  <c r="J67" i="75"/>
  <c r="L67" i="75" s="1"/>
  <c r="K67" i="75"/>
  <c r="V67" i="75"/>
  <c r="J68" i="75"/>
  <c r="L68" i="75" s="1"/>
  <c r="K68" i="75"/>
  <c r="V68" i="75"/>
  <c r="J69" i="75"/>
  <c r="L69" i="75" s="1"/>
  <c r="K69" i="75"/>
  <c r="V69" i="75"/>
  <c r="J70" i="75"/>
  <c r="L70" i="75" s="1"/>
  <c r="K70" i="75"/>
  <c r="V70" i="75"/>
  <c r="J71" i="75"/>
  <c r="L71" i="75" s="1"/>
  <c r="K71" i="75"/>
  <c r="V71" i="75"/>
  <c r="J72" i="75"/>
  <c r="L72" i="75" s="1"/>
  <c r="K72" i="75"/>
  <c r="V72" i="75"/>
  <c r="J73" i="75"/>
  <c r="L73" i="75" s="1"/>
  <c r="K73" i="75"/>
  <c r="V73" i="75"/>
  <c r="J74" i="75"/>
  <c r="L74" i="75" s="1"/>
  <c r="K74" i="75"/>
  <c r="V74" i="75"/>
  <c r="J75" i="75"/>
  <c r="L75" i="75" s="1"/>
  <c r="K75" i="75"/>
  <c r="V75" i="75"/>
  <c r="J76" i="75"/>
  <c r="L76" i="75" s="1"/>
  <c r="K76" i="75"/>
  <c r="V76" i="75"/>
  <c r="J77" i="75"/>
  <c r="L77" i="75" s="1"/>
  <c r="K77" i="75"/>
  <c r="V77" i="75"/>
  <c r="J78" i="75"/>
  <c r="L78" i="75" s="1"/>
  <c r="K78" i="75"/>
  <c r="V78" i="75"/>
  <c r="J79" i="75"/>
  <c r="L79" i="75" s="1"/>
  <c r="K79" i="75"/>
  <c r="V79" i="75"/>
  <c r="J80" i="75"/>
  <c r="L80" i="75" s="1"/>
  <c r="K80" i="75"/>
  <c r="V80" i="75"/>
  <c r="J81" i="75"/>
  <c r="L81" i="75" s="1"/>
  <c r="K81" i="75"/>
  <c r="V81" i="75"/>
  <c r="J82" i="75"/>
  <c r="L82" i="75" s="1"/>
  <c r="K82" i="75"/>
  <c r="V82" i="75"/>
  <c r="J83" i="75"/>
  <c r="L83" i="75" s="1"/>
  <c r="K83" i="75"/>
  <c r="V83" i="75"/>
  <c r="J84" i="75"/>
  <c r="L84" i="75" s="1"/>
  <c r="K84" i="75"/>
  <c r="V84" i="75"/>
  <c r="J85" i="75"/>
  <c r="L85" i="75" s="1"/>
  <c r="K85" i="75"/>
  <c r="V85" i="75"/>
  <c r="J86" i="75"/>
  <c r="L86" i="75" s="1"/>
  <c r="K86" i="75"/>
  <c r="V86" i="75"/>
  <c r="J87" i="75"/>
  <c r="L87" i="75" s="1"/>
  <c r="K87" i="75"/>
  <c r="V87" i="75"/>
  <c r="J88" i="75"/>
  <c r="L88" i="75" s="1"/>
  <c r="O88" i="75" s="1"/>
  <c r="R88" i="75" s="1"/>
  <c r="K88" i="75"/>
  <c r="V88" i="75"/>
  <c r="J89" i="75"/>
  <c r="L89" i="75" s="1"/>
  <c r="K89" i="75"/>
  <c r="V89" i="75"/>
  <c r="J90" i="75"/>
  <c r="L90" i="75" s="1"/>
  <c r="K90" i="75"/>
  <c r="V90" i="75"/>
  <c r="J91" i="75"/>
  <c r="L91" i="75" s="1"/>
  <c r="K91" i="75"/>
  <c r="V91" i="75"/>
  <c r="J92" i="75"/>
  <c r="L92" i="75" s="1"/>
  <c r="K92" i="75"/>
  <c r="V92" i="75"/>
  <c r="J93" i="75"/>
  <c r="L93" i="75" s="1"/>
  <c r="K93" i="75"/>
  <c r="V93" i="75"/>
  <c r="J94" i="75"/>
  <c r="L94" i="75" s="1"/>
  <c r="K94" i="75"/>
  <c r="V94" i="75"/>
  <c r="J95" i="75"/>
  <c r="L95" i="75" s="1"/>
  <c r="K95" i="75"/>
  <c r="V95" i="75"/>
  <c r="J96" i="75"/>
  <c r="L96" i="75" s="1"/>
  <c r="K96" i="75"/>
  <c r="V96" i="75"/>
  <c r="J97" i="75"/>
  <c r="L97" i="75" s="1"/>
  <c r="K97" i="75"/>
  <c r="V97" i="75"/>
  <c r="J98" i="75"/>
  <c r="L98" i="75" s="1"/>
  <c r="K98" i="75"/>
  <c r="V98" i="75"/>
  <c r="J99" i="75"/>
  <c r="L99" i="75" s="1"/>
  <c r="K99" i="75"/>
  <c r="V99" i="75"/>
  <c r="J100" i="75"/>
  <c r="L100" i="75" s="1"/>
  <c r="K100" i="75"/>
  <c r="V100" i="75"/>
  <c r="J101" i="75"/>
  <c r="L101" i="75" s="1"/>
  <c r="K101" i="75"/>
  <c r="V101" i="75"/>
  <c r="J102" i="75"/>
  <c r="L102" i="75" s="1"/>
  <c r="K102" i="75"/>
  <c r="V102" i="75"/>
  <c r="J103" i="75"/>
  <c r="L103" i="75" s="1"/>
  <c r="K103" i="75"/>
  <c r="V103" i="75"/>
  <c r="J104" i="75"/>
  <c r="L104" i="75" s="1"/>
  <c r="K104" i="75"/>
  <c r="V104" i="75"/>
  <c r="J105" i="75"/>
  <c r="L105" i="75" s="1"/>
  <c r="K105" i="75"/>
  <c r="V105" i="75"/>
  <c r="J106" i="75"/>
  <c r="L106" i="75" s="1"/>
  <c r="K106" i="75"/>
  <c r="V106" i="75"/>
  <c r="J107" i="75"/>
  <c r="L107" i="75" s="1"/>
  <c r="K107" i="75"/>
  <c r="V107" i="75"/>
  <c r="J108" i="75"/>
  <c r="L108" i="75" s="1"/>
  <c r="K108" i="75"/>
  <c r="V108" i="75"/>
  <c r="J109" i="75"/>
  <c r="L109" i="75" s="1"/>
  <c r="K109" i="75"/>
  <c r="V109" i="75"/>
  <c r="J110" i="75"/>
  <c r="L110" i="75" s="1"/>
  <c r="K110" i="75"/>
  <c r="V110" i="75"/>
  <c r="J111" i="75"/>
  <c r="L111" i="75" s="1"/>
  <c r="K111" i="75"/>
  <c r="V111" i="75"/>
  <c r="J112" i="75"/>
  <c r="L112" i="75" s="1"/>
  <c r="K112" i="75"/>
  <c r="V112" i="75"/>
  <c r="J113" i="75"/>
  <c r="L113" i="75" s="1"/>
  <c r="K113" i="75"/>
  <c r="V113" i="75"/>
  <c r="J114" i="75"/>
  <c r="L114" i="75" s="1"/>
  <c r="K114" i="75"/>
  <c r="V114" i="75"/>
  <c r="J115" i="75"/>
  <c r="L115" i="75" s="1"/>
  <c r="K115" i="75"/>
  <c r="V115" i="75"/>
  <c r="J116" i="75"/>
  <c r="L116" i="75" s="1"/>
  <c r="K116" i="75"/>
  <c r="V116" i="75"/>
  <c r="J117" i="75"/>
  <c r="L117" i="75" s="1"/>
  <c r="K117" i="75"/>
  <c r="V117" i="75"/>
  <c r="J118" i="75"/>
  <c r="L118" i="75" s="1"/>
  <c r="K118" i="75"/>
  <c r="V118" i="75"/>
  <c r="J119" i="75"/>
  <c r="L119" i="75" s="1"/>
  <c r="K119" i="75"/>
  <c r="V119" i="75"/>
  <c r="J120" i="75"/>
  <c r="L120" i="75" s="1"/>
  <c r="K120" i="75"/>
  <c r="V120" i="75"/>
  <c r="J121" i="75"/>
  <c r="L121" i="75" s="1"/>
  <c r="K121" i="75"/>
  <c r="V121" i="75"/>
  <c r="J122" i="75"/>
  <c r="L122" i="75" s="1"/>
  <c r="K122" i="75"/>
  <c r="V122" i="75"/>
  <c r="J123" i="75"/>
  <c r="L123" i="75" s="1"/>
  <c r="K123" i="75"/>
  <c r="V123" i="75"/>
  <c r="J124" i="75"/>
  <c r="L124" i="75" s="1"/>
  <c r="K124" i="75"/>
  <c r="V124" i="75"/>
  <c r="J125" i="75"/>
  <c r="L125" i="75" s="1"/>
  <c r="K125" i="75"/>
  <c r="V125" i="75"/>
  <c r="J126" i="75"/>
  <c r="L126" i="75" s="1"/>
  <c r="K126" i="75"/>
  <c r="V126" i="75"/>
  <c r="J127" i="75"/>
  <c r="L127" i="75" s="1"/>
  <c r="K127" i="75"/>
  <c r="V127" i="75"/>
  <c r="J128" i="75"/>
  <c r="L128" i="75" s="1"/>
  <c r="K128" i="75"/>
  <c r="V128" i="75"/>
  <c r="J129" i="75"/>
  <c r="L129" i="75" s="1"/>
  <c r="K129" i="75"/>
  <c r="V129" i="75"/>
  <c r="J130" i="75"/>
  <c r="L130" i="75" s="1"/>
  <c r="K130" i="75"/>
  <c r="V130" i="75"/>
  <c r="J131" i="75"/>
  <c r="L131" i="75" s="1"/>
  <c r="K131" i="75"/>
  <c r="V131" i="75"/>
  <c r="J132" i="75"/>
  <c r="L132" i="75" s="1"/>
  <c r="K132" i="75"/>
  <c r="V132" i="75"/>
  <c r="J133" i="75"/>
  <c r="L133" i="75" s="1"/>
  <c r="K133" i="75"/>
  <c r="V133" i="75"/>
  <c r="J134" i="75"/>
  <c r="L134" i="75" s="1"/>
  <c r="K134" i="75"/>
  <c r="V134" i="75"/>
  <c r="D3" i="75"/>
  <c r="J3" i="75"/>
  <c r="L3" i="75" s="1"/>
  <c r="K3" i="75"/>
  <c r="V3" i="75"/>
  <c r="G3" i="3"/>
  <c r="H3" i="3"/>
  <c r="J3" i="3"/>
  <c r="M3" i="3"/>
  <c r="R3" i="3"/>
  <c r="AE3" i="3"/>
  <c r="AF3" i="3"/>
  <c r="AK3" i="3"/>
  <c r="AL3" i="3" s="1"/>
  <c r="AM3" i="3" s="1"/>
  <c r="AO3" i="3"/>
  <c r="I4" i="3"/>
  <c r="O5" i="5" s="1"/>
  <c r="P5" i="5"/>
  <c r="U4" i="3"/>
  <c r="AM4" i="3"/>
  <c r="V5" i="5" s="1"/>
  <c r="AO4" i="3"/>
  <c r="U5" i="3"/>
  <c r="AO5" i="3"/>
  <c r="U6" i="3"/>
  <c r="AM6" i="3"/>
  <c r="V7" i="5" s="1"/>
  <c r="AO6" i="3"/>
  <c r="S7" i="3"/>
  <c r="AO7" i="3"/>
  <c r="S8" i="3"/>
  <c r="AM8" i="3"/>
  <c r="V9" i="5" s="1"/>
  <c r="AO8" i="3"/>
  <c r="S9" i="3"/>
  <c r="AM9" i="3"/>
  <c r="V10" i="5" s="1"/>
  <c r="AO9" i="3"/>
  <c r="S10" i="3"/>
  <c r="AM10" i="3"/>
  <c r="V11" i="5" s="1"/>
  <c r="AO10" i="3"/>
  <c r="S11" i="3"/>
  <c r="AO11" i="3"/>
  <c r="P13" i="5"/>
  <c r="U12" i="3"/>
  <c r="S12" i="3"/>
  <c r="AM12" i="3"/>
  <c r="V13" i="5" s="1"/>
  <c r="AO12" i="3"/>
  <c r="E3" i="3"/>
  <c r="F11" i="3"/>
  <c r="N12" i="5" s="1"/>
  <c r="D3" i="3"/>
  <c r="F5" i="3"/>
  <c r="N6" i="5" s="1"/>
  <c r="L4" i="4"/>
  <c r="M4" i="4"/>
  <c r="N4" i="4"/>
  <c r="O4" i="4"/>
  <c r="Q4" i="4"/>
  <c r="R4" i="4"/>
  <c r="T4" i="4"/>
  <c r="V4" i="4"/>
  <c r="W4" i="4"/>
  <c r="L5" i="4"/>
  <c r="M5" i="4"/>
  <c r="N5" i="4"/>
  <c r="O5" i="4"/>
  <c r="Q5" i="4"/>
  <c r="R5" i="4"/>
  <c r="T5" i="4"/>
  <c r="V5" i="4"/>
  <c r="W5" i="4"/>
  <c r="L6" i="4"/>
  <c r="M6" i="4"/>
  <c r="N6" i="4"/>
  <c r="O6" i="4"/>
  <c r="Q6" i="4"/>
  <c r="R6" i="4"/>
  <c r="T6" i="4"/>
  <c r="V6" i="4"/>
  <c r="W6" i="4"/>
  <c r="L7" i="4"/>
  <c r="M7" i="4"/>
  <c r="N7" i="4"/>
  <c r="O7" i="4"/>
  <c r="Q7" i="4"/>
  <c r="R7" i="4"/>
  <c r="T7" i="4"/>
  <c r="V7" i="4"/>
  <c r="W7" i="4"/>
  <c r="L8" i="4"/>
  <c r="M8" i="4"/>
  <c r="N8" i="4"/>
  <c r="O8" i="4"/>
  <c r="Q8" i="4"/>
  <c r="R8" i="4"/>
  <c r="T8" i="4"/>
  <c r="V8" i="4"/>
  <c r="W8" i="4"/>
  <c r="L9" i="4"/>
  <c r="M9" i="4"/>
  <c r="N9" i="4"/>
  <c r="O9" i="4"/>
  <c r="Q9" i="4"/>
  <c r="R9" i="4"/>
  <c r="T9" i="4"/>
  <c r="V9" i="4"/>
  <c r="W9" i="4"/>
  <c r="L10" i="4"/>
  <c r="M10" i="4"/>
  <c r="N10" i="4"/>
  <c r="O10" i="4"/>
  <c r="Q10" i="4"/>
  <c r="R10" i="4"/>
  <c r="T10" i="4"/>
  <c r="V10" i="4"/>
  <c r="W10" i="4"/>
  <c r="L11" i="4"/>
  <c r="M11" i="4"/>
  <c r="N11" i="4"/>
  <c r="O11" i="4"/>
  <c r="Q11" i="4"/>
  <c r="R11" i="4"/>
  <c r="T11" i="4"/>
  <c r="V11" i="4"/>
  <c r="W11" i="4"/>
  <c r="L12" i="4"/>
  <c r="M12" i="4"/>
  <c r="N12" i="4"/>
  <c r="O12" i="4"/>
  <c r="Q12" i="4"/>
  <c r="R12" i="4"/>
  <c r="T12" i="4"/>
  <c r="V12" i="4"/>
  <c r="W12" i="4"/>
  <c r="L13" i="4"/>
  <c r="M13" i="4"/>
  <c r="N13" i="4"/>
  <c r="O13" i="4"/>
  <c r="Q13" i="4"/>
  <c r="R13" i="4"/>
  <c r="T13" i="4"/>
  <c r="V13" i="4"/>
  <c r="W13" i="4"/>
  <c r="L14" i="4"/>
  <c r="M14" i="4"/>
  <c r="N14" i="4"/>
  <c r="O14" i="4"/>
  <c r="Q14" i="4"/>
  <c r="R14" i="4"/>
  <c r="T14" i="4"/>
  <c r="V14" i="4"/>
  <c r="W14" i="4"/>
  <c r="L15" i="4"/>
  <c r="M15" i="4"/>
  <c r="N15" i="4"/>
  <c r="O15" i="4"/>
  <c r="Q15" i="4"/>
  <c r="R15" i="4"/>
  <c r="T15" i="4"/>
  <c r="V15" i="4"/>
  <c r="W15" i="4"/>
  <c r="L16" i="4"/>
  <c r="M16" i="4"/>
  <c r="N16" i="4"/>
  <c r="O16" i="4"/>
  <c r="Q16" i="4"/>
  <c r="R16" i="4"/>
  <c r="T16" i="4"/>
  <c r="V16" i="4"/>
  <c r="W16" i="4"/>
  <c r="L17" i="4"/>
  <c r="M17" i="4"/>
  <c r="N17" i="4"/>
  <c r="O17" i="4"/>
  <c r="Q17" i="4"/>
  <c r="R17" i="4"/>
  <c r="T17" i="4"/>
  <c r="V17" i="4"/>
  <c r="W17" i="4"/>
  <c r="L18" i="4"/>
  <c r="M18" i="4"/>
  <c r="N18" i="4"/>
  <c r="O18" i="4"/>
  <c r="Q18" i="4"/>
  <c r="R18" i="4"/>
  <c r="T18" i="4"/>
  <c r="V18" i="4"/>
  <c r="W18" i="4"/>
  <c r="L19" i="4"/>
  <c r="M19" i="4"/>
  <c r="N19" i="4"/>
  <c r="O19" i="4"/>
  <c r="Q19" i="4"/>
  <c r="R19" i="4"/>
  <c r="T19" i="4"/>
  <c r="V19" i="4"/>
  <c r="W19" i="4"/>
  <c r="L20" i="4"/>
  <c r="M20" i="4"/>
  <c r="N20" i="4"/>
  <c r="O20" i="4"/>
  <c r="Q20" i="4"/>
  <c r="R20" i="4"/>
  <c r="T20" i="4"/>
  <c r="V20" i="4"/>
  <c r="W20" i="4"/>
  <c r="L21" i="4"/>
  <c r="M21" i="4"/>
  <c r="N21" i="4"/>
  <c r="O21" i="4"/>
  <c r="Q21" i="4"/>
  <c r="R21" i="4"/>
  <c r="T21" i="4"/>
  <c r="V21" i="4"/>
  <c r="W21" i="4"/>
  <c r="L22" i="4"/>
  <c r="M22" i="4"/>
  <c r="N22" i="4"/>
  <c r="O22" i="4"/>
  <c r="Q22" i="4"/>
  <c r="R22" i="4"/>
  <c r="T22" i="4"/>
  <c r="V22" i="4"/>
  <c r="W22" i="4"/>
  <c r="L23" i="4"/>
  <c r="M23" i="4"/>
  <c r="N23" i="4"/>
  <c r="O23" i="4"/>
  <c r="Q23" i="4"/>
  <c r="R23" i="4"/>
  <c r="T23" i="4"/>
  <c r="V23" i="4"/>
  <c r="W23" i="4"/>
  <c r="L24" i="4"/>
  <c r="M24" i="4"/>
  <c r="N24" i="4"/>
  <c r="O24" i="4"/>
  <c r="Q24" i="4"/>
  <c r="R24" i="4"/>
  <c r="T24" i="4"/>
  <c r="V24" i="4"/>
  <c r="W24" i="4"/>
  <c r="L25" i="4"/>
  <c r="M25" i="4"/>
  <c r="N25" i="4"/>
  <c r="O25" i="4"/>
  <c r="Q25" i="4"/>
  <c r="R25" i="4"/>
  <c r="T25" i="4"/>
  <c r="V25" i="4"/>
  <c r="W25" i="4"/>
  <c r="L26" i="4"/>
  <c r="M26" i="4"/>
  <c r="N26" i="4"/>
  <c r="O26" i="4"/>
  <c r="Q26" i="4"/>
  <c r="R26" i="4"/>
  <c r="T26" i="4"/>
  <c r="V26" i="4"/>
  <c r="W26" i="4"/>
  <c r="L27" i="4"/>
  <c r="M27" i="4"/>
  <c r="N27" i="4"/>
  <c r="O27" i="4"/>
  <c r="Q27" i="4"/>
  <c r="R27" i="4"/>
  <c r="T27" i="4"/>
  <c r="V27" i="4"/>
  <c r="W27" i="4"/>
  <c r="L28" i="4"/>
  <c r="M28" i="4"/>
  <c r="N28" i="4"/>
  <c r="O28" i="4"/>
  <c r="Q28" i="4"/>
  <c r="R28" i="4"/>
  <c r="T28" i="4"/>
  <c r="V28" i="4"/>
  <c r="W28" i="4"/>
  <c r="L29" i="4"/>
  <c r="M29" i="4"/>
  <c r="N29" i="4"/>
  <c r="O29" i="4"/>
  <c r="Q29" i="4"/>
  <c r="R29" i="4"/>
  <c r="T29" i="4"/>
  <c r="V29" i="4"/>
  <c r="W29" i="4"/>
  <c r="L30" i="4"/>
  <c r="M30" i="4"/>
  <c r="N30" i="4"/>
  <c r="O30" i="4"/>
  <c r="Q30" i="4"/>
  <c r="R30" i="4"/>
  <c r="T30" i="4"/>
  <c r="V30" i="4"/>
  <c r="W30" i="4"/>
  <c r="L31" i="4"/>
  <c r="M31" i="4"/>
  <c r="N31" i="4"/>
  <c r="O31" i="4"/>
  <c r="Q31" i="4"/>
  <c r="R31" i="4"/>
  <c r="T31" i="4"/>
  <c r="V31" i="4"/>
  <c r="W31" i="4"/>
  <c r="L32" i="4"/>
  <c r="M32" i="4"/>
  <c r="N32" i="4"/>
  <c r="O32" i="4"/>
  <c r="Q32" i="4"/>
  <c r="R32" i="4"/>
  <c r="T32" i="4"/>
  <c r="V32" i="4"/>
  <c r="W32" i="4"/>
  <c r="L33" i="4"/>
  <c r="M33" i="4"/>
  <c r="N33" i="4"/>
  <c r="O33" i="4"/>
  <c r="Q33" i="4"/>
  <c r="R33" i="4"/>
  <c r="T33" i="4"/>
  <c r="V33" i="4"/>
  <c r="W33" i="4"/>
  <c r="L34" i="4"/>
  <c r="M34" i="4"/>
  <c r="N34" i="4"/>
  <c r="O34" i="4"/>
  <c r="Q34" i="4"/>
  <c r="R34" i="4"/>
  <c r="T34" i="4"/>
  <c r="V34" i="4"/>
  <c r="W34" i="4"/>
  <c r="L35" i="4"/>
  <c r="M35" i="4"/>
  <c r="N35" i="4"/>
  <c r="O35" i="4"/>
  <c r="Q35" i="4"/>
  <c r="R35" i="4"/>
  <c r="T35" i="4"/>
  <c r="V35" i="4"/>
  <c r="W35" i="4"/>
  <c r="L36" i="4"/>
  <c r="M36" i="4"/>
  <c r="N36" i="4"/>
  <c r="O36" i="4"/>
  <c r="Q36" i="4"/>
  <c r="R36" i="4"/>
  <c r="T36" i="4"/>
  <c r="V36" i="4"/>
  <c r="W36" i="4"/>
  <c r="L37" i="4"/>
  <c r="M37" i="4"/>
  <c r="N37" i="4"/>
  <c r="O37" i="4"/>
  <c r="Q37" i="4"/>
  <c r="R37" i="4"/>
  <c r="T37" i="4"/>
  <c r="V37" i="4"/>
  <c r="W37" i="4"/>
  <c r="L38" i="4"/>
  <c r="M38" i="4"/>
  <c r="N38" i="4"/>
  <c r="O38" i="4"/>
  <c r="Q38" i="4"/>
  <c r="R38" i="4"/>
  <c r="T38" i="4"/>
  <c r="V38" i="4"/>
  <c r="W38" i="4"/>
  <c r="L39" i="4"/>
  <c r="M39" i="4"/>
  <c r="N39" i="4"/>
  <c r="O39" i="4"/>
  <c r="Q39" i="4"/>
  <c r="R39" i="4"/>
  <c r="T39" i="4"/>
  <c r="V39" i="4"/>
  <c r="W39" i="4"/>
  <c r="L40" i="4"/>
  <c r="M40" i="4"/>
  <c r="N40" i="4"/>
  <c r="O40" i="4"/>
  <c r="Q40" i="4"/>
  <c r="R40" i="4"/>
  <c r="T40" i="4"/>
  <c r="V40" i="4"/>
  <c r="W40" i="4"/>
  <c r="L41" i="4"/>
  <c r="M41" i="4"/>
  <c r="N41" i="4"/>
  <c r="O41" i="4"/>
  <c r="Q41" i="4"/>
  <c r="R41" i="4"/>
  <c r="T41" i="4"/>
  <c r="V41" i="4"/>
  <c r="W41" i="4"/>
  <c r="L42" i="4"/>
  <c r="M42" i="4"/>
  <c r="N42" i="4"/>
  <c r="O42" i="4"/>
  <c r="Q42" i="4"/>
  <c r="R42" i="4"/>
  <c r="T42" i="4"/>
  <c r="V42" i="4"/>
  <c r="W42" i="4"/>
  <c r="L43" i="4"/>
  <c r="M43" i="4"/>
  <c r="N43" i="4"/>
  <c r="O43" i="4"/>
  <c r="Q43" i="4"/>
  <c r="R43" i="4"/>
  <c r="T43" i="4"/>
  <c r="V43" i="4"/>
  <c r="W43" i="4"/>
  <c r="L44" i="4"/>
  <c r="M44" i="4"/>
  <c r="N44" i="4"/>
  <c r="O44" i="4"/>
  <c r="Q44" i="4"/>
  <c r="R44" i="4"/>
  <c r="T44" i="4"/>
  <c r="V44" i="4"/>
  <c r="W44" i="4"/>
  <c r="L45" i="4"/>
  <c r="M45" i="4"/>
  <c r="N45" i="4"/>
  <c r="O45" i="4"/>
  <c r="Q45" i="4"/>
  <c r="R45" i="4"/>
  <c r="T45" i="4"/>
  <c r="V45" i="4"/>
  <c r="W45" i="4"/>
  <c r="L46" i="4"/>
  <c r="M46" i="4"/>
  <c r="N46" i="4"/>
  <c r="O46" i="4"/>
  <c r="Q46" i="4"/>
  <c r="R46" i="4"/>
  <c r="T46" i="4"/>
  <c r="V46" i="4"/>
  <c r="W46" i="4"/>
  <c r="L47" i="4"/>
  <c r="M47" i="4"/>
  <c r="N47" i="4"/>
  <c r="O47" i="4"/>
  <c r="Q47" i="4"/>
  <c r="R47" i="4"/>
  <c r="T47" i="4"/>
  <c r="V47" i="4"/>
  <c r="W47" i="4"/>
  <c r="L48" i="4"/>
  <c r="M48" i="4"/>
  <c r="N48" i="4"/>
  <c r="O48" i="4"/>
  <c r="Q48" i="4"/>
  <c r="R48" i="4"/>
  <c r="T48" i="4"/>
  <c r="V48" i="4"/>
  <c r="W48" i="4"/>
  <c r="L49" i="4"/>
  <c r="M49" i="4"/>
  <c r="N49" i="4"/>
  <c r="O49" i="4"/>
  <c r="Q49" i="4"/>
  <c r="R49" i="4"/>
  <c r="T49" i="4"/>
  <c r="V49" i="4"/>
  <c r="W49" i="4"/>
  <c r="L50" i="4"/>
  <c r="M50" i="4"/>
  <c r="N50" i="4"/>
  <c r="O50" i="4"/>
  <c r="Q50" i="4"/>
  <c r="R50" i="4"/>
  <c r="T50" i="4"/>
  <c r="V50" i="4"/>
  <c r="W50" i="4"/>
  <c r="L51" i="4"/>
  <c r="M51" i="4"/>
  <c r="N51" i="4"/>
  <c r="O51" i="4"/>
  <c r="Q51" i="4"/>
  <c r="R51" i="4"/>
  <c r="T51" i="4"/>
  <c r="V51" i="4"/>
  <c r="W51" i="4"/>
  <c r="L52" i="4"/>
  <c r="M52" i="4"/>
  <c r="N52" i="4"/>
  <c r="O52" i="4"/>
  <c r="Q52" i="4"/>
  <c r="R52" i="4"/>
  <c r="T52" i="4"/>
  <c r="V52" i="4"/>
  <c r="W52" i="4"/>
  <c r="L53" i="4"/>
  <c r="M53" i="4"/>
  <c r="N53" i="4"/>
  <c r="O53" i="4"/>
  <c r="Q53" i="4"/>
  <c r="R53" i="4"/>
  <c r="T53" i="4"/>
  <c r="V53" i="4"/>
  <c r="W53" i="4"/>
  <c r="L54" i="4"/>
  <c r="M54" i="4"/>
  <c r="N54" i="4"/>
  <c r="O54" i="4"/>
  <c r="Q54" i="4"/>
  <c r="R54" i="4"/>
  <c r="T54" i="4"/>
  <c r="V54" i="4"/>
  <c r="W54" i="4"/>
  <c r="L55" i="4"/>
  <c r="M55" i="4"/>
  <c r="N55" i="4"/>
  <c r="O55" i="4"/>
  <c r="Q55" i="4"/>
  <c r="R55" i="4"/>
  <c r="T55" i="4"/>
  <c r="V55" i="4"/>
  <c r="W55" i="4"/>
  <c r="L56" i="4"/>
  <c r="M56" i="4"/>
  <c r="N56" i="4"/>
  <c r="O56" i="4"/>
  <c r="Q56" i="4"/>
  <c r="R56" i="4"/>
  <c r="T56" i="4"/>
  <c r="V56" i="4"/>
  <c r="W56" i="4"/>
  <c r="L57" i="4"/>
  <c r="M57" i="4"/>
  <c r="N57" i="4"/>
  <c r="O57" i="4"/>
  <c r="Q57" i="4"/>
  <c r="R57" i="4"/>
  <c r="T57" i="4"/>
  <c r="V57" i="4"/>
  <c r="W57" i="4"/>
  <c r="L58" i="4"/>
  <c r="M58" i="4"/>
  <c r="N58" i="4"/>
  <c r="O58" i="4"/>
  <c r="Q58" i="4"/>
  <c r="R58" i="4"/>
  <c r="T58" i="4"/>
  <c r="V58" i="4"/>
  <c r="W58" i="4"/>
  <c r="L59" i="4"/>
  <c r="M59" i="4"/>
  <c r="N59" i="4"/>
  <c r="O59" i="4"/>
  <c r="Q59" i="4"/>
  <c r="R59" i="4"/>
  <c r="T59" i="4"/>
  <c r="V59" i="4"/>
  <c r="W59" i="4"/>
  <c r="L60" i="4"/>
  <c r="M60" i="4"/>
  <c r="N60" i="4"/>
  <c r="O60" i="4"/>
  <c r="Q60" i="4"/>
  <c r="R60" i="4"/>
  <c r="T60" i="4"/>
  <c r="V60" i="4"/>
  <c r="W60" i="4"/>
  <c r="L61" i="4"/>
  <c r="M61" i="4"/>
  <c r="N61" i="4"/>
  <c r="O61" i="4"/>
  <c r="Q61" i="4"/>
  <c r="R61" i="4"/>
  <c r="T61" i="4"/>
  <c r="V61" i="4"/>
  <c r="W61" i="4"/>
  <c r="L62" i="4"/>
  <c r="M62" i="4"/>
  <c r="N62" i="4"/>
  <c r="O62" i="4"/>
  <c r="Q62" i="4"/>
  <c r="R62" i="4"/>
  <c r="T62" i="4"/>
  <c r="V62" i="4"/>
  <c r="W62" i="4"/>
  <c r="L63" i="4"/>
  <c r="M63" i="4"/>
  <c r="N63" i="4"/>
  <c r="O63" i="4"/>
  <c r="Q63" i="4"/>
  <c r="R63" i="4"/>
  <c r="T63" i="4"/>
  <c r="V63" i="4"/>
  <c r="W63" i="4"/>
  <c r="L64" i="4"/>
  <c r="M64" i="4"/>
  <c r="N64" i="4"/>
  <c r="O64" i="4"/>
  <c r="Q64" i="4"/>
  <c r="R64" i="4"/>
  <c r="T64" i="4"/>
  <c r="V64" i="4"/>
  <c r="W64" i="4"/>
  <c r="L65" i="4"/>
  <c r="M65" i="4"/>
  <c r="N65" i="4"/>
  <c r="O65" i="4"/>
  <c r="Q65" i="4"/>
  <c r="R65" i="4"/>
  <c r="T65" i="4"/>
  <c r="V65" i="4"/>
  <c r="W65" i="4"/>
  <c r="L66" i="4"/>
  <c r="M66" i="4"/>
  <c r="N66" i="4"/>
  <c r="O66" i="4"/>
  <c r="Q66" i="4"/>
  <c r="R66" i="4"/>
  <c r="T66" i="4"/>
  <c r="V66" i="4"/>
  <c r="W66" i="4"/>
  <c r="L67" i="4"/>
  <c r="M67" i="4"/>
  <c r="N67" i="4"/>
  <c r="O67" i="4"/>
  <c r="Q67" i="4"/>
  <c r="R67" i="4"/>
  <c r="T67" i="4"/>
  <c r="V67" i="4"/>
  <c r="W67" i="4"/>
  <c r="L68" i="4"/>
  <c r="M68" i="4"/>
  <c r="N68" i="4"/>
  <c r="O68" i="4"/>
  <c r="Q68" i="4"/>
  <c r="R68" i="4"/>
  <c r="T68" i="4"/>
  <c r="V68" i="4"/>
  <c r="W68" i="4"/>
  <c r="L69" i="4"/>
  <c r="M69" i="4"/>
  <c r="N69" i="4"/>
  <c r="O69" i="4"/>
  <c r="Q69" i="4"/>
  <c r="R69" i="4"/>
  <c r="T69" i="4"/>
  <c r="V69" i="4"/>
  <c r="W69" i="4"/>
  <c r="L70" i="4"/>
  <c r="M70" i="4"/>
  <c r="N70" i="4"/>
  <c r="O70" i="4"/>
  <c r="Q70" i="4"/>
  <c r="R70" i="4"/>
  <c r="T70" i="4"/>
  <c r="V70" i="4"/>
  <c r="W70" i="4"/>
  <c r="L71" i="4"/>
  <c r="M71" i="4"/>
  <c r="N71" i="4"/>
  <c r="O71" i="4"/>
  <c r="Q71" i="4"/>
  <c r="R71" i="4"/>
  <c r="T71" i="4"/>
  <c r="V71" i="4"/>
  <c r="W71" i="4"/>
  <c r="L72" i="4"/>
  <c r="M72" i="4"/>
  <c r="N72" i="4"/>
  <c r="O72" i="4"/>
  <c r="Q72" i="4"/>
  <c r="R72" i="4"/>
  <c r="T72" i="4"/>
  <c r="V72" i="4"/>
  <c r="W72" i="4"/>
  <c r="L73" i="4"/>
  <c r="M73" i="4"/>
  <c r="N73" i="4"/>
  <c r="O73" i="4"/>
  <c r="Q73" i="4"/>
  <c r="R73" i="4"/>
  <c r="T73" i="4"/>
  <c r="V73" i="4"/>
  <c r="W73" i="4"/>
  <c r="L74" i="4"/>
  <c r="M74" i="4"/>
  <c r="N74" i="4"/>
  <c r="O74" i="4"/>
  <c r="Q74" i="4"/>
  <c r="R74" i="4"/>
  <c r="T74" i="4"/>
  <c r="V74" i="4"/>
  <c r="W74" i="4"/>
  <c r="L75" i="4"/>
  <c r="M75" i="4"/>
  <c r="N75" i="4"/>
  <c r="O75" i="4"/>
  <c r="Q75" i="4"/>
  <c r="R75" i="4"/>
  <c r="T75" i="4"/>
  <c r="V75" i="4"/>
  <c r="W75" i="4"/>
  <c r="L76" i="4"/>
  <c r="M76" i="4"/>
  <c r="N76" i="4"/>
  <c r="O76" i="4"/>
  <c r="Q76" i="4"/>
  <c r="R76" i="4"/>
  <c r="T76" i="4"/>
  <c r="V76" i="4"/>
  <c r="W76" i="4"/>
  <c r="L77" i="4"/>
  <c r="M77" i="4"/>
  <c r="N77" i="4"/>
  <c r="O77" i="4"/>
  <c r="Q77" i="4"/>
  <c r="R77" i="4"/>
  <c r="T77" i="4"/>
  <c r="V77" i="4"/>
  <c r="W77" i="4"/>
  <c r="L78" i="4"/>
  <c r="M78" i="4"/>
  <c r="N78" i="4"/>
  <c r="O78" i="4"/>
  <c r="Q78" i="4"/>
  <c r="R78" i="4"/>
  <c r="T78" i="4"/>
  <c r="V78" i="4"/>
  <c r="W78" i="4"/>
  <c r="L79" i="4"/>
  <c r="M79" i="4"/>
  <c r="N79" i="4"/>
  <c r="O79" i="4"/>
  <c r="Q79" i="4"/>
  <c r="R79" i="4"/>
  <c r="T79" i="4"/>
  <c r="V79" i="4"/>
  <c r="W79" i="4"/>
  <c r="L80" i="4"/>
  <c r="M80" i="4"/>
  <c r="N80" i="4"/>
  <c r="O80" i="4"/>
  <c r="Q80" i="4"/>
  <c r="R80" i="4"/>
  <c r="T80" i="4"/>
  <c r="V80" i="4"/>
  <c r="W80" i="4"/>
  <c r="L81" i="4"/>
  <c r="M81" i="4"/>
  <c r="N81" i="4"/>
  <c r="O81" i="4"/>
  <c r="Q81" i="4"/>
  <c r="R81" i="4"/>
  <c r="T81" i="4"/>
  <c r="V81" i="4"/>
  <c r="W81" i="4"/>
  <c r="L82" i="4"/>
  <c r="M82" i="4"/>
  <c r="N82" i="4"/>
  <c r="O82" i="4"/>
  <c r="Q82" i="4"/>
  <c r="R82" i="4"/>
  <c r="T82" i="4"/>
  <c r="V82" i="4"/>
  <c r="W82" i="4"/>
  <c r="L83" i="4"/>
  <c r="M83" i="4"/>
  <c r="N83" i="4"/>
  <c r="O83" i="4"/>
  <c r="Q83" i="4"/>
  <c r="R83" i="4"/>
  <c r="T83" i="4"/>
  <c r="V83" i="4"/>
  <c r="W83" i="4"/>
  <c r="L84" i="4"/>
  <c r="M84" i="4"/>
  <c r="N84" i="4"/>
  <c r="O84" i="4"/>
  <c r="Q84" i="4"/>
  <c r="R84" i="4"/>
  <c r="T84" i="4"/>
  <c r="V84" i="4"/>
  <c r="W84" i="4"/>
  <c r="L85" i="4"/>
  <c r="M85" i="4"/>
  <c r="N85" i="4"/>
  <c r="O85" i="4"/>
  <c r="Q85" i="4"/>
  <c r="R85" i="4"/>
  <c r="T85" i="4"/>
  <c r="V85" i="4"/>
  <c r="W85" i="4"/>
  <c r="L86" i="4"/>
  <c r="M86" i="4"/>
  <c r="N86" i="4"/>
  <c r="O86" i="4"/>
  <c r="Q86" i="4"/>
  <c r="R86" i="4"/>
  <c r="T86" i="4"/>
  <c r="V86" i="4"/>
  <c r="W86" i="4"/>
  <c r="L87" i="4"/>
  <c r="M87" i="4"/>
  <c r="N87" i="4"/>
  <c r="O87" i="4"/>
  <c r="Q87" i="4"/>
  <c r="R87" i="4"/>
  <c r="T87" i="4"/>
  <c r="V87" i="4"/>
  <c r="W87" i="4"/>
  <c r="L88" i="4"/>
  <c r="M88" i="4"/>
  <c r="N88" i="4"/>
  <c r="O88" i="4"/>
  <c r="Q88" i="4"/>
  <c r="R88" i="4"/>
  <c r="T88" i="4"/>
  <c r="V88" i="4"/>
  <c r="W88" i="4"/>
  <c r="L89" i="4"/>
  <c r="M89" i="4"/>
  <c r="N89" i="4"/>
  <c r="O89" i="4"/>
  <c r="Q89" i="4"/>
  <c r="R89" i="4"/>
  <c r="T89" i="4"/>
  <c r="V89" i="4"/>
  <c r="W89" i="4"/>
  <c r="L90" i="4"/>
  <c r="M90" i="4"/>
  <c r="N90" i="4"/>
  <c r="O90" i="4"/>
  <c r="Q90" i="4"/>
  <c r="R90" i="4"/>
  <c r="T90" i="4"/>
  <c r="V90" i="4"/>
  <c r="W90" i="4"/>
  <c r="L91" i="4"/>
  <c r="M91" i="4"/>
  <c r="N91" i="4"/>
  <c r="O91" i="4"/>
  <c r="Q91" i="4"/>
  <c r="R91" i="4"/>
  <c r="T91" i="4"/>
  <c r="V91" i="4"/>
  <c r="W91" i="4"/>
  <c r="L92" i="4"/>
  <c r="M92" i="4"/>
  <c r="N92" i="4"/>
  <c r="O92" i="4"/>
  <c r="Q92" i="4"/>
  <c r="R92" i="4"/>
  <c r="T92" i="4"/>
  <c r="V92" i="4"/>
  <c r="W92" i="4"/>
  <c r="L93" i="4"/>
  <c r="M93" i="4"/>
  <c r="N93" i="4"/>
  <c r="O93" i="4"/>
  <c r="Q93" i="4"/>
  <c r="R93" i="4"/>
  <c r="T93" i="4"/>
  <c r="V93" i="4"/>
  <c r="W93" i="4"/>
  <c r="L94" i="4"/>
  <c r="M94" i="4"/>
  <c r="N94" i="4"/>
  <c r="O94" i="4"/>
  <c r="Q94" i="4"/>
  <c r="R94" i="4"/>
  <c r="T94" i="4"/>
  <c r="V94" i="4"/>
  <c r="W94" i="4"/>
  <c r="L95" i="4"/>
  <c r="M95" i="4"/>
  <c r="N95" i="4"/>
  <c r="O95" i="4"/>
  <c r="Q95" i="4"/>
  <c r="R95" i="4"/>
  <c r="T95" i="4"/>
  <c r="V95" i="4"/>
  <c r="W95" i="4"/>
  <c r="L96" i="4"/>
  <c r="M96" i="4"/>
  <c r="N96" i="4"/>
  <c r="O96" i="4"/>
  <c r="Q96" i="4"/>
  <c r="R96" i="4"/>
  <c r="T96" i="4"/>
  <c r="V96" i="4"/>
  <c r="W96" i="4"/>
  <c r="L97" i="4"/>
  <c r="M97" i="4"/>
  <c r="N97" i="4"/>
  <c r="O97" i="4"/>
  <c r="Q97" i="4"/>
  <c r="R97" i="4"/>
  <c r="T97" i="4"/>
  <c r="V97" i="4"/>
  <c r="W97" i="4"/>
  <c r="L98" i="4"/>
  <c r="M98" i="4"/>
  <c r="N98" i="4"/>
  <c r="O98" i="4"/>
  <c r="Q98" i="4"/>
  <c r="R98" i="4"/>
  <c r="T98" i="4"/>
  <c r="V98" i="4"/>
  <c r="W98" i="4"/>
  <c r="L99" i="4"/>
  <c r="M99" i="4"/>
  <c r="N99" i="4"/>
  <c r="O99" i="4"/>
  <c r="Q99" i="4"/>
  <c r="R99" i="4"/>
  <c r="T99" i="4"/>
  <c r="V99" i="4"/>
  <c r="W99" i="4"/>
  <c r="L100" i="4"/>
  <c r="M100" i="4"/>
  <c r="N100" i="4"/>
  <c r="O100" i="4"/>
  <c r="Q100" i="4"/>
  <c r="R100" i="4"/>
  <c r="T100" i="4"/>
  <c r="V100" i="4"/>
  <c r="W100" i="4"/>
  <c r="L101" i="4"/>
  <c r="M101" i="4"/>
  <c r="N101" i="4"/>
  <c r="O101" i="4"/>
  <c r="Q101" i="4"/>
  <c r="R101" i="4"/>
  <c r="T101" i="4"/>
  <c r="V101" i="4"/>
  <c r="W101" i="4"/>
  <c r="L102" i="4"/>
  <c r="M102" i="4"/>
  <c r="N102" i="4"/>
  <c r="O102" i="4"/>
  <c r="Q102" i="4"/>
  <c r="R102" i="4"/>
  <c r="T102" i="4"/>
  <c r="V102" i="4"/>
  <c r="W102" i="4"/>
  <c r="L103" i="4"/>
  <c r="M103" i="4"/>
  <c r="N103" i="4"/>
  <c r="O103" i="4"/>
  <c r="Q103" i="4"/>
  <c r="R103" i="4"/>
  <c r="T103" i="4"/>
  <c r="V103" i="4"/>
  <c r="W103" i="4"/>
  <c r="L104" i="4"/>
  <c r="M104" i="4"/>
  <c r="N104" i="4"/>
  <c r="O104" i="4"/>
  <c r="Q104" i="4"/>
  <c r="R104" i="4"/>
  <c r="T104" i="4"/>
  <c r="V104" i="4"/>
  <c r="W104" i="4"/>
  <c r="L105" i="4"/>
  <c r="M105" i="4"/>
  <c r="N105" i="4"/>
  <c r="O105" i="4"/>
  <c r="Q105" i="4"/>
  <c r="R105" i="4"/>
  <c r="T105" i="4"/>
  <c r="V105" i="4"/>
  <c r="W105" i="4"/>
  <c r="L106" i="4"/>
  <c r="M106" i="4"/>
  <c r="N106" i="4"/>
  <c r="O106" i="4"/>
  <c r="Q106" i="4"/>
  <c r="R106" i="4"/>
  <c r="T106" i="4"/>
  <c r="V106" i="4"/>
  <c r="W106" i="4"/>
  <c r="L107" i="4"/>
  <c r="M107" i="4"/>
  <c r="N107" i="4"/>
  <c r="O107" i="4"/>
  <c r="Q107" i="4"/>
  <c r="R107" i="4"/>
  <c r="T107" i="4"/>
  <c r="V107" i="4"/>
  <c r="W107" i="4"/>
  <c r="L108" i="4"/>
  <c r="M108" i="4"/>
  <c r="N108" i="4"/>
  <c r="O108" i="4"/>
  <c r="Q108" i="4"/>
  <c r="R108" i="4"/>
  <c r="T108" i="4"/>
  <c r="V108" i="4"/>
  <c r="W108" i="4"/>
  <c r="L109" i="4"/>
  <c r="M109" i="4"/>
  <c r="N109" i="4"/>
  <c r="O109" i="4"/>
  <c r="Q109" i="4"/>
  <c r="R109" i="4"/>
  <c r="T109" i="4"/>
  <c r="V109" i="4"/>
  <c r="W109" i="4"/>
  <c r="L110" i="4"/>
  <c r="M110" i="4"/>
  <c r="N110" i="4"/>
  <c r="O110" i="4"/>
  <c r="Q110" i="4"/>
  <c r="R110" i="4"/>
  <c r="T110" i="4"/>
  <c r="V110" i="4"/>
  <c r="W110" i="4"/>
  <c r="L111" i="4"/>
  <c r="M111" i="4"/>
  <c r="N111" i="4"/>
  <c r="O111" i="4"/>
  <c r="Q111" i="4"/>
  <c r="R111" i="4"/>
  <c r="T111" i="4"/>
  <c r="V111" i="4"/>
  <c r="W111" i="4"/>
  <c r="L112" i="4"/>
  <c r="M112" i="4"/>
  <c r="N112" i="4"/>
  <c r="O112" i="4"/>
  <c r="Q112" i="4"/>
  <c r="R112" i="4"/>
  <c r="T112" i="4"/>
  <c r="V112" i="4"/>
  <c r="W112" i="4"/>
  <c r="L113" i="4"/>
  <c r="M113" i="4"/>
  <c r="N113" i="4"/>
  <c r="O113" i="4"/>
  <c r="Q113" i="4"/>
  <c r="R113" i="4"/>
  <c r="T113" i="4"/>
  <c r="V113" i="4"/>
  <c r="W113" i="4"/>
  <c r="L114" i="4"/>
  <c r="M114" i="4"/>
  <c r="N114" i="4"/>
  <c r="O114" i="4"/>
  <c r="Q114" i="4"/>
  <c r="R114" i="4"/>
  <c r="T114" i="4"/>
  <c r="V114" i="4"/>
  <c r="W114" i="4"/>
  <c r="L115" i="4"/>
  <c r="M115" i="4"/>
  <c r="N115" i="4"/>
  <c r="O115" i="4"/>
  <c r="Q115" i="4"/>
  <c r="R115" i="4"/>
  <c r="T115" i="4"/>
  <c r="V115" i="4"/>
  <c r="W115" i="4"/>
  <c r="L116" i="4"/>
  <c r="M116" i="4"/>
  <c r="N116" i="4"/>
  <c r="O116" i="4"/>
  <c r="Q116" i="4"/>
  <c r="R116" i="4"/>
  <c r="T116" i="4"/>
  <c r="V116" i="4"/>
  <c r="W116" i="4"/>
  <c r="L117" i="4"/>
  <c r="M117" i="4"/>
  <c r="N117" i="4"/>
  <c r="O117" i="4"/>
  <c r="Q117" i="4"/>
  <c r="R117" i="4"/>
  <c r="T117" i="4"/>
  <c r="V117" i="4"/>
  <c r="W117" i="4"/>
  <c r="L118" i="4"/>
  <c r="M118" i="4"/>
  <c r="N118" i="4"/>
  <c r="O118" i="4"/>
  <c r="Q118" i="4"/>
  <c r="R118" i="4"/>
  <c r="T118" i="4"/>
  <c r="V118" i="4"/>
  <c r="W118" i="4"/>
  <c r="L119" i="4"/>
  <c r="M119" i="4"/>
  <c r="N119" i="4"/>
  <c r="O119" i="4"/>
  <c r="Q119" i="4"/>
  <c r="R119" i="4"/>
  <c r="T119" i="4"/>
  <c r="V119" i="4"/>
  <c r="W119" i="4"/>
  <c r="L120" i="4"/>
  <c r="M120" i="4"/>
  <c r="N120" i="4"/>
  <c r="O120" i="4"/>
  <c r="Q120" i="4"/>
  <c r="R120" i="4"/>
  <c r="T120" i="4"/>
  <c r="V120" i="4"/>
  <c r="W120" i="4"/>
  <c r="L121" i="4"/>
  <c r="M121" i="4"/>
  <c r="N121" i="4"/>
  <c r="O121" i="4"/>
  <c r="Q121" i="4"/>
  <c r="R121" i="4"/>
  <c r="T121" i="4"/>
  <c r="V121" i="4"/>
  <c r="W121" i="4"/>
  <c r="L122" i="4"/>
  <c r="M122" i="4"/>
  <c r="N122" i="4"/>
  <c r="O122" i="4"/>
  <c r="Q122" i="4"/>
  <c r="R122" i="4"/>
  <c r="T122" i="4"/>
  <c r="V122" i="4"/>
  <c r="W122" i="4"/>
  <c r="L123" i="4"/>
  <c r="M123" i="4"/>
  <c r="N123" i="4"/>
  <c r="O123" i="4"/>
  <c r="Q123" i="4"/>
  <c r="R123" i="4"/>
  <c r="T123" i="4"/>
  <c r="V123" i="4"/>
  <c r="W123" i="4"/>
  <c r="L124" i="4"/>
  <c r="M124" i="4"/>
  <c r="N124" i="4"/>
  <c r="O124" i="4"/>
  <c r="Q124" i="4"/>
  <c r="R124" i="4"/>
  <c r="T124" i="4"/>
  <c r="V124" i="4"/>
  <c r="W124" i="4"/>
  <c r="L125" i="4"/>
  <c r="M125" i="4"/>
  <c r="N125" i="4"/>
  <c r="O125" i="4"/>
  <c r="Q125" i="4"/>
  <c r="R125" i="4"/>
  <c r="T125" i="4"/>
  <c r="V125" i="4"/>
  <c r="W125" i="4"/>
  <c r="L126" i="4"/>
  <c r="M126" i="4"/>
  <c r="N126" i="4"/>
  <c r="O126" i="4"/>
  <c r="Q126" i="4"/>
  <c r="R126" i="4"/>
  <c r="T126" i="4"/>
  <c r="V126" i="4"/>
  <c r="W126" i="4"/>
  <c r="L127" i="4"/>
  <c r="M127" i="4"/>
  <c r="N127" i="4"/>
  <c r="O127" i="4"/>
  <c r="Q127" i="4"/>
  <c r="R127" i="4"/>
  <c r="T127" i="4"/>
  <c r="V127" i="4"/>
  <c r="W127" i="4"/>
  <c r="L128" i="4"/>
  <c r="M128" i="4"/>
  <c r="N128" i="4"/>
  <c r="O128" i="4"/>
  <c r="Q128" i="4"/>
  <c r="R128" i="4"/>
  <c r="T128" i="4"/>
  <c r="V128" i="4"/>
  <c r="W128" i="4"/>
  <c r="L129" i="4"/>
  <c r="M129" i="4"/>
  <c r="N129" i="4"/>
  <c r="O129" i="4"/>
  <c r="Q129" i="4"/>
  <c r="R129" i="4"/>
  <c r="T129" i="4"/>
  <c r="V129" i="4"/>
  <c r="W129" i="4"/>
  <c r="L130" i="4"/>
  <c r="M130" i="4"/>
  <c r="N130" i="4"/>
  <c r="O130" i="4"/>
  <c r="Q130" i="4"/>
  <c r="R130" i="4"/>
  <c r="T130" i="4"/>
  <c r="V130" i="4"/>
  <c r="W130" i="4"/>
  <c r="L131" i="4"/>
  <c r="M131" i="4"/>
  <c r="N131" i="4"/>
  <c r="O131" i="4"/>
  <c r="Q131" i="4"/>
  <c r="R131" i="4"/>
  <c r="T131" i="4"/>
  <c r="V131" i="4"/>
  <c r="W131" i="4"/>
  <c r="L132" i="4"/>
  <c r="M132" i="4"/>
  <c r="N132" i="4"/>
  <c r="O132" i="4"/>
  <c r="Q132" i="4"/>
  <c r="R132" i="4"/>
  <c r="T132" i="4"/>
  <c r="V132" i="4"/>
  <c r="W132" i="4"/>
  <c r="L133" i="4"/>
  <c r="M133" i="4"/>
  <c r="N133" i="4"/>
  <c r="O133" i="4"/>
  <c r="Q133" i="4"/>
  <c r="R133" i="4"/>
  <c r="T133" i="4"/>
  <c r="V133" i="4"/>
  <c r="W133" i="4"/>
  <c r="L134" i="4"/>
  <c r="M134" i="4"/>
  <c r="N134" i="4"/>
  <c r="O134" i="4"/>
  <c r="Q134" i="4"/>
  <c r="R134" i="4"/>
  <c r="T134" i="4"/>
  <c r="V134" i="4"/>
  <c r="W134" i="4"/>
  <c r="D4" i="4"/>
  <c r="I4" i="4"/>
  <c r="H4" i="4"/>
  <c r="D5" i="4"/>
  <c r="I5" i="4"/>
  <c r="H5" i="4"/>
  <c r="D6" i="4"/>
  <c r="I6" i="4"/>
  <c r="H6" i="4"/>
  <c r="D7" i="4"/>
  <c r="I7" i="4"/>
  <c r="H7" i="4"/>
  <c r="D8" i="4"/>
  <c r="I8" i="4"/>
  <c r="H8" i="4"/>
  <c r="D9" i="4"/>
  <c r="I9" i="4"/>
  <c r="H9" i="4"/>
  <c r="D10" i="4"/>
  <c r="I10" i="4"/>
  <c r="H10" i="4"/>
  <c r="D11" i="4"/>
  <c r="I11" i="4"/>
  <c r="H11" i="4"/>
  <c r="D12" i="4"/>
  <c r="I12" i="4"/>
  <c r="H12" i="4"/>
  <c r="D13" i="4"/>
  <c r="I13" i="4"/>
  <c r="H13" i="4"/>
  <c r="D14" i="4"/>
  <c r="I14" i="4"/>
  <c r="H14" i="4"/>
  <c r="D15" i="4"/>
  <c r="I15" i="4"/>
  <c r="H15" i="4"/>
  <c r="D16" i="4"/>
  <c r="I16" i="4"/>
  <c r="H16" i="4"/>
  <c r="D17" i="4"/>
  <c r="I17" i="4"/>
  <c r="H17" i="4"/>
  <c r="D18" i="4"/>
  <c r="I18" i="4"/>
  <c r="H18" i="4"/>
  <c r="D19" i="4"/>
  <c r="I19" i="4"/>
  <c r="H19" i="4"/>
  <c r="D20" i="4"/>
  <c r="I20" i="4"/>
  <c r="H20" i="4"/>
  <c r="D21" i="4"/>
  <c r="I21" i="4"/>
  <c r="H21" i="4"/>
  <c r="D22" i="4"/>
  <c r="I22" i="4"/>
  <c r="H22" i="4"/>
  <c r="D23" i="4"/>
  <c r="I23" i="4"/>
  <c r="H23" i="4"/>
  <c r="D24" i="4"/>
  <c r="I24" i="4"/>
  <c r="H24" i="4"/>
  <c r="D25" i="4"/>
  <c r="I25" i="4"/>
  <c r="H25" i="4"/>
  <c r="D26" i="4"/>
  <c r="I26" i="4"/>
  <c r="H26" i="4"/>
  <c r="D27" i="4"/>
  <c r="I27" i="4"/>
  <c r="H27" i="4"/>
  <c r="D28" i="4"/>
  <c r="I28" i="4"/>
  <c r="H28" i="4"/>
  <c r="D29" i="4"/>
  <c r="I29" i="4"/>
  <c r="H29" i="4"/>
  <c r="D30" i="4"/>
  <c r="I30" i="4"/>
  <c r="H30" i="4"/>
  <c r="D31" i="4"/>
  <c r="I31" i="4"/>
  <c r="H31" i="4"/>
  <c r="D32" i="4"/>
  <c r="I32" i="4"/>
  <c r="H32" i="4"/>
  <c r="D33" i="4"/>
  <c r="I33" i="4"/>
  <c r="H33" i="4"/>
  <c r="D34" i="4"/>
  <c r="I34" i="4"/>
  <c r="H34" i="4"/>
  <c r="D35" i="4"/>
  <c r="I35" i="4"/>
  <c r="H35" i="4"/>
  <c r="D36" i="4"/>
  <c r="I36" i="4"/>
  <c r="H36" i="4"/>
  <c r="D37" i="4"/>
  <c r="I37" i="4"/>
  <c r="H37" i="4"/>
  <c r="D38" i="4"/>
  <c r="I38" i="4"/>
  <c r="H38" i="4"/>
  <c r="D39" i="4"/>
  <c r="I39" i="4"/>
  <c r="H39" i="4"/>
  <c r="D40" i="4"/>
  <c r="I40" i="4"/>
  <c r="H40" i="4"/>
  <c r="D41" i="4"/>
  <c r="I41" i="4"/>
  <c r="H41" i="4"/>
  <c r="D42" i="4"/>
  <c r="I42" i="4"/>
  <c r="H42" i="4"/>
  <c r="D43" i="4"/>
  <c r="I43" i="4"/>
  <c r="H43" i="4"/>
  <c r="D44" i="4"/>
  <c r="I44" i="4"/>
  <c r="H44" i="4"/>
  <c r="D45" i="4"/>
  <c r="I45" i="4"/>
  <c r="H45" i="4"/>
  <c r="D46" i="4"/>
  <c r="I46" i="4"/>
  <c r="H46" i="4"/>
  <c r="D47" i="4"/>
  <c r="I47" i="4"/>
  <c r="H47" i="4"/>
  <c r="D48" i="4"/>
  <c r="I48" i="4"/>
  <c r="H48" i="4"/>
  <c r="D49" i="4"/>
  <c r="I49" i="4"/>
  <c r="H49" i="4"/>
  <c r="D50" i="4"/>
  <c r="I50" i="4"/>
  <c r="H50" i="4"/>
  <c r="D51" i="4"/>
  <c r="I51" i="4"/>
  <c r="H51" i="4"/>
  <c r="D52" i="4"/>
  <c r="I52" i="4"/>
  <c r="H52" i="4"/>
  <c r="D53" i="4"/>
  <c r="I53" i="4"/>
  <c r="H53" i="4"/>
  <c r="D54" i="4"/>
  <c r="I54" i="4"/>
  <c r="H54" i="4"/>
  <c r="D55" i="4"/>
  <c r="I55" i="4"/>
  <c r="H55" i="4"/>
  <c r="D56" i="4"/>
  <c r="I56" i="4"/>
  <c r="H56" i="4"/>
  <c r="D57" i="4"/>
  <c r="I57" i="4"/>
  <c r="H57" i="4"/>
  <c r="D58" i="4"/>
  <c r="I58" i="4"/>
  <c r="H58" i="4"/>
  <c r="D59" i="4"/>
  <c r="I59" i="4"/>
  <c r="H59" i="4"/>
  <c r="D60" i="4"/>
  <c r="I60" i="4"/>
  <c r="H60" i="4"/>
  <c r="D61" i="4"/>
  <c r="I61" i="4"/>
  <c r="H61" i="4"/>
  <c r="D62" i="4"/>
  <c r="I62" i="4"/>
  <c r="H62" i="4"/>
  <c r="D63" i="4"/>
  <c r="I63" i="4"/>
  <c r="H63" i="4"/>
  <c r="D64" i="4"/>
  <c r="I64" i="4"/>
  <c r="H64" i="4"/>
  <c r="D65" i="4"/>
  <c r="I65" i="4"/>
  <c r="H65" i="4"/>
  <c r="D66" i="4"/>
  <c r="I66" i="4"/>
  <c r="H66" i="4"/>
  <c r="D67" i="4"/>
  <c r="I67" i="4"/>
  <c r="H67" i="4"/>
  <c r="D68" i="4"/>
  <c r="I68" i="4"/>
  <c r="H68" i="4"/>
  <c r="D69" i="4"/>
  <c r="I69" i="4"/>
  <c r="H69" i="4"/>
  <c r="D70" i="4"/>
  <c r="I70" i="4"/>
  <c r="H70" i="4"/>
  <c r="D71" i="4"/>
  <c r="I71" i="4"/>
  <c r="H71" i="4"/>
  <c r="D72" i="4"/>
  <c r="I72" i="4"/>
  <c r="H72" i="4"/>
  <c r="D73" i="4"/>
  <c r="I73" i="4"/>
  <c r="H73" i="4"/>
  <c r="D74" i="4"/>
  <c r="I74" i="4"/>
  <c r="H74" i="4"/>
  <c r="D75" i="4"/>
  <c r="I75" i="4"/>
  <c r="H75" i="4"/>
  <c r="D76" i="4"/>
  <c r="I76" i="4"/>
  <c r="H76" i="4"/>
  <c r="D77" i="4"/>
  <c r="I77" i="4"/>
  <c r="H77" i="4"/>
  <c r="D78" i="4"/>
  <c r="I78" i="4"/>
  <c r="H78" i="4"/>
  <c r="D79" i="4"/>
  <c r="I79" i="4"/>
  <c r="H79" i="4"/>
  <c r="D80" i="4"/>
  <c r="I80" i="4"/>
  <c r="H80" i="4"/>
  <c r="D81" i="4"/>
  <c r="I81" i="4"/>
  <c r="H81" i="4"/>
  <c r="D82" i="4"/>
  <c r="I82" i="4"/>
  <c r="H82" i="4"/>
  <c r="D83" i="4"/>
  <c r="I83" i="4"/>
  <c r="H83" i="4"/>
  <c r="D84" i="4"/>
  <c r="I84" i="4"/>
  <c r="H84" i="4"/>
  <c r="D85" i="4"/>
  <c r="I85" i="4"/>
  <c r="H85" i="4"/>
  <c r="D86" i="4"/>
  <c r="I86" i="4"/>
  <c r="H86" i="4"/>
  <c r="D87" i="4"/>
  <c r="I87" i="4"/>
  <c r="H87" i="4"/>
  <c r="D88" i="4"/>
  <c r="I88" i="4"/>
  <c r="H88" i="4"/>
  <c r="D89" i="4"/>
  <c r="I89" i="4"/>
  <c r="H89" i="4"/>
  <c r="D90" i="4"/>
  <c r="I90" i="4"/>
  <c r="H90" i="4"/>
  <c r="D91" i="4"/>
  <c r="I91" i="4"/>
  <c r="H91" i="4"/>
  <c r="D92" i="4"/>
  <c r="I92" i="4"/>
  <c r="H92" i="4"/>
  <c r="D93" i="4"/>
  <c r="I93" i="4"/>
  <c r="H93" i="4"/>
  <c r="D94" i="4"/>
  <c r="I94" i="4"/>
  <c r="H94" i="4"/>
  <c r="D95" i="4"/>
  <c r="I95" i="4"/>
  <c r="H95" i="4"/>
  <c r="D96" i="4"/>
  <c r="I96" i="4"/>
  <c r="H96" i="4"/>
  <c r="D97" i="4"/>
  <c r="I97" i="4"/>
  <c r="H97" i="4"/>
  <c r="D98" i="4"/>
  <c r="I98" i="4"/>
  <c r="H98" i="4"/>
  <c r="D99" i="4"/>
  <c r="I99" i="4"/>
  <c r="H99" i="4"/>
  <c r="D100" i="4"/>
  <c r="I100" i="4"/>
  <c r="H100" i="4"/>
  <c r="D101" i="4"/>
  <c r="I101" i="4"/>
  <c r="H101" i="4"/>
  <c r="D102" i="4"/>
  <c r="I102" i="4"/>
  <c r="H102" i="4"/>
  <c r="D103" i="4"/>
  <c r="I103" i="4"/>
  <c r="H103" i="4"/>
  <c r="D104" i="4"/>
  <c r="I104" i="4"/>
  <c r="H104" i="4"/>
  <c r="D105" i="4"/>
  <c r="I105" i="4"/>
  <c r="H105" i="4"/>
  <c r="D106" i="4"/>
  <c r="I106" i="4"/>
  <c r="H106" i="4"/>
  <c r="D107" i="4"/>
  <c r="I107" i="4"/>
  <c r="H107" i="4"/>
  <c r="D108" i="4"/>
  <c r="I108" i="4"/>
  <c r="H108" i="4"/>
  <c r="D109" i="4"/>
  <c r="I109" i="4"/>
  <c r="H109" i="4"/>
  <c r="D110" i="4"/>
  <c r="I110" i="4"/>
  <c r="H110" i="4"/>
  <c r="D111" i="4"/>
  <c r="I111" i="4"/>
  <c r="H111" i="4"/>
  <c r="D112" i="4"/>
  <c r="I112" i="4"/>
  <c r="H112" i="4"/>
  <c r="D113" i="4"/>
  <c r="I113" i="4"/>
  <c r="H113" i="4"/>
  <c r="D114" i="4"/>
  <c r="I114" i="4"/>
  <c r="H114" i="4"/>
  <c r="D115" i="4"/>
  <c r="I115" i="4"/>
  <c r="H115" i="4"/>
  <c r="D116" i="4"/>
  <c r="I116" i="4"/>
  <c r="H116" i="4"/>
  <c r="D117" i="4"/>
  <c r="I117" i="4"/>
  <c r="H117" i="4"/>
  <c r="D118" i="4"/>
  <c r="I118" i="4"/>
  <c r="H118" i="4"/>
  <c r="D119" i="4"/>
  <c r="I119" i="4"/>
  <c r="H119" i="4"/>
  <c r="D120" i="4"/>
  <c r="I120" i="4"/>
  <c r="H120" i="4"/>
  <c r="D121" i="4"/>
  <c r="I121" i="4"/>
  <c r="H121" i="4"/>
  <c r="D122" i="4"/>
  <c r="I122" i="4"/>
  <c r="H122" i="4"/>
  <c r="D123" i="4"/>
  <c r="I123" i="4"/>
  <c r="H123" i="4"/>
  <c r="D124" i="4"/>
  <c r="I124" i="4"/>
  <c r="H124" i="4"/>
  <c r="D125" i="4"/>
  <c r="I125" i="4"/>
  <c r="H125" i="4"/>
  <c r="D126" i="4"/>
  <c r="I126" i="4"/>
  <c r="H126" i="4"/>
  <c r="D127" i="4"/>
  <c r="I127" i="4"/>
  <c r="H127" i="4"/>
  <c r="D128" i="4"/>
  <c r="I128" i="4"/>
  <c r="H128" i="4"/>
  <c r="D129" i="4"/>
  <c r="I129" i="4"/>
  <c r="H129" i="4"/>
  <c r="D130" i="4"/>
  <c r="I130" i="4"/>
  <c r="H130" i="4"/>
  <c r="D131" i="4"/>
  <c r="I131" i="4"/>
  <c r="H131" i="4"/>
  <c r="D132" i="4"/>
  <c r="I132" i="4"/>
  <c r="H132" i="4"/>
  <c r="D133" i="4"/>
  <c r="I133" i="4"/>
  <c r="H133" i="4"/>
  <c r="D134" i="4"/>
  <c r="I134" i="4"/>
  <c r="H134" i="4"/>
  <c r="S3" i="3" l="1"/>
  <c r="T3" i="3"/>
  <c r="X18" i="4"/>
  <c r="X133" i="4"/>
  <c r="X101" i="4"/>
  <c r="X93" i="4"/>
  <c r="X85" i="4"/>
  <c r="X61" i="4"/>
  <c r="AF62" i="5" s="1"/>
  <c r="X53" i="4"/>
  <c r="X45" i="4"/>
  <c r="AF46" i="5" s="1"/>
  <c r="X21" i="4"/>
  <c r="X13" i="4"/>
  <c r="X5" i="4"/>
  <c r="X12" i="4"/>
  <c r="X4" i="4"/>
  <c r="X129" i="4"/>
  <c r="AF130" i="5" s="1"/>
  <c r="X121" i="4"/>
  <c r="X113" i="4"/>
  <c r="AF114" i="5" s="1"/>
  <c r="X105" i="4"/>
  <c r="X97" i="4"/>
  <c r="X89" i="4"/>
  <c r="X81" i="4"/>
  <c r="AF82" i="5" s="1"/>
  <c r="X73" i="4"/>
  <c r="AF74" i="5" s="1"/>
  <c r="X65" i="4"/>
  <c r="AF66" i="5" s="1"/>
  <c r="X57" i="4"/>
  <c r="AF58" i="5" s="1"/>
  <c r="X49" i="4"/>
  <c r="AF50" i="5" s="1"/>
  <c r="X41" i="4"/>
  <c r="X33" i="4"/>
  <c r="X25" i="4"/>
  <c r="X17" i="4"/>
  <c r="AF18" i="5" s="1"/>
  <c r="X9" i="4"/>
  <c r="AF10" i="5" s="1"/>
  <c r="X132" i="4"/>
  <c r="X124" i="4"/>
  <c r="X116" i="4"/>
  <c r="AF117" i="5" s="1"/>
  <c r="X108" i="4"/>
  <c r="X100" i="4"/>
  <c r="X92" i="4"/>
  <c r="X84" i="4"/>
  <c r="X76" i="4"/>
  <c r="AF77" i="5" s="1"/>
  <c r="X68" i="4"/>
  <c r="AF69" i="5" s="1"/>
  <c r="X60" i="4"/>
  <c r="AF61" i="5" s="1"/>
  <c r="X52" i="4"/>
  <c r="AF53" i="5" s="1"/>
  <c r="X44" i="4"/>
  <c r="X36" i="4"/>
  <c r="X28" i="4"/>
  <c r="X20" i="4"/>
  <c r="AF21" i="5" s="1"/>
  <c r="X131" i="4"/>
  <c r="AF132" i="5" s="1"/>
  <c r="X123" i="4"/>
  <c r="X115" i="4"/>
  <c r="X107" i="4"/>
  <c r="AF108" i="5" s="1"/>
  <c r="X99" i="4"/>
  <c r="X91" i="4"/>
  <c r="X83" i="4"/>
  <c r="X75" i="4"/>
  <c r="AF76" i="5" s="1"/>
  <c r="X67" i="4"/>
  <c r="AF68" i="5" s="1"/>
  <c r="X59" i="4"/>
  <c r="AF60" i="5" s="1"/>
  <c r="X51" i="4"/>
  <c r="X43" i="4"/>
  <c r="AF44" i="5" s="1"/>
  <c r="X35" i="4"/>
  <c r="X27" i="4"/>
  <c r="X19" i="4"/>
  <c r="X11" i="4"/>
  <c r="AF12" i="5" s="1"/>
  <c r="X130" i="4"/>
  <c r="AF131" i="5" s="1"/>
  <c r="X122" i="4"/>
  <c r="AF123" i="5" s="1"/>
  <c r="X114" i="4"/>
  <c r="AF115" i="5" s="1"/>
  <c r="X106" i="4"/>
  <c r="X98" i="4"/>
  <c r="X90" i="4"/>
  <c r="X82" i="4"/>
  <c r="X74" i="4"/>
  <c r="AF75" i="5" s="1"/>
  <c r="X66" i="4"/>
  <c r="AF67" i="5" s="1"/>
  <c r="X58" i="4"/>
  <c r="AF59" i="5" s="1"/>
  <c r="X50" i="4"/>
  <c r="AF51" i="5" s="1"/>
  <c r="X42" i="4"/>
  <c r="AF43" i="5" s="1"/>
  <c r="X34" i="4"/>
  <c r="X26" i="4"/>
  <c r="X10" i="4"/>
  <c r="X128" i="4"/>
  <c r="AF129" i="5" s="1"/>
  <c r="X120" i="4"/>
  <c r="X112" i="4"/>
  <c r="AF113" i="5" s="1"/>
  <c r="X104" i="4"/>
  <c r="AF105" i="5" s="1"/>
  <c r="X96" i="4"/>
  <c r="AF97" i="5" s="1"/>
  <c r="X88" i="4"/>
  <c r="X80" i="4"/>
  <c r="X72" i="4"/>
  <c r="X64" i="4"/>
  <c r="X56" i="4"/>
  <c r="X48" i="4"/>
  <c r="X40" i="4"/>
  <c r="AF41" i="5" s="1"/>
  <c r="X32" i="4"/>
  <c r="AF33" i="5" s="1"/>
  <c r="X24" i="4"/>
  <c r="X16" i="4"/>
  <c r="X8" i="4"/>
  <c r="X127" i="4"/>
  <c r="AF128" i="5" s="1"/>
  <c r="X119" i="4"/>
  <c r="AF120" i="5" s="1"/>
  <c r="X111" i="4"/>
  <c r="AF112" i="5" s="1"/>
  <c r="X103" i="4"/>
  <c r="AF104" i="5" s="1"/>
  <c r="X95" i="4"/>
  <c r="AF96" i="5" s="1"/>
  <c r="X87" i="4"/>
  <c r="X79" i="4"/>
  <c r="X71" i="4"/>
  <c r="X63" i="4"/>
  <c r="X55" i="4"/>
  <c r="AF56" i="5" s="1"/>
  <c r="X47" i="4"/>
  <c r="AF48" i="5" s="1"/>
  <c r="X39" i="4"/>
  <c r="X31" i="4"/>
  <c r="AF32" i="5" s="1"/>
  <c r="X23" i="4"/>
  <c r="X15" i="4"/>
  <c r="X7" i="4"/>
  <c r="X134" i="4"/>
  <c r="X126" i="4"/>
  <c r="AF127" i="5" s="1"/>
  <c r="X118" i="4"/>
  <c r="AF119" i="5" s="1"/>
  <c r="X110" i="4"/>
  <c r="AF111" i="5" s="1"/>
  <c r="X102" i="4"/>
  <c r="AF103" i="5" s="1"/>
  <c r="X94" i="4"/>
  <c r="X86" i="4"/>
  <c r="X78" i="4"/>
  <c r="X70" i="4"/>
  <c r="X62" i="4"/>
  <c r="AF63" i="5" s="1"/>
  <c r="X54" i="4"/>
  <c r="AF55" i="5" s="1"/>
  <c r="X46" i="4"/>
  <c r="X38" i="4"/>
  <c r="AF39" i="5" s="1"/>
  <c r="X30" i="4"/>
  <c r="X22" i="4"/>
  <c r="X14" i="4"/>
  <c r="X6" i="4"/>
  <c r="AF7" i="5" s="1"/>
  <c r="X125" i="4"/>
  <c r="AF126" i="5" s="1"/>
  <c r="X117" i="4"/>
  <c r="X109" i="4"/>
  <c r="AF110" i="5" s="1"/>
  <c r="X77" i="4"/>
  <c r="AF78" i="5" s="1"/>
  <c r="X69" i="4"/>
  <c r="X37" i="4"/>
  <c r="X29" i="4"/>
  <c r="G68" i="4"/>
  <c r="AA69" i="5" s="1"/>
  <c r="G129" i="4"/>
  <c r="AA130" i="5" s="1"/>
  <c r="G122" i="4"/>
  <c r="AA123" i="5" s="1"/>
  <c r="G114" i="4"/>
  <c r="AA115" i="5" s="1"/>
  <c r="G106" i="4"/>
  <c r="AA107" i="5" s="1"/>
  <c r="G90" i="4"/>
  <c r="AA91" i="5" s="1"/>
  <c r="G82" i="4"/>
  <c r="AA83" i="5" s="1"/>
  <c r="G74" i="4"/>
  <c r="AA75" i="5" s="1"/>
  <c r="G66" i="4"/>
  <c r="AA67" i="5" s="1"/>
  <c r="G58" i="4"/>
  <c r="AA59" i="5" s="1"/>
  <c r="G50" i="4"/>
  <c r="AA51" i="5" s="1"/>
  <c r="G42" i="4"/>
  <c r="AA43" i="5" s="1"/>
  <c r="G34" i="4"/>
  <c r="AA35" i="5" s="1"/>
  <c r="G26" i="4"/>
  <c r="AA27" i="5" s="1"/>
  <c r="G18" i="4"/>
  <c r="AA19" i="5" s="1"/>
  <c r="G10" i="4"/>
  <c r="AA11" i="5" s="1"/>
  <c r="G84" i="4"/>
  <c r="AA85" i="5" s="1"/>
  <c r="G130" i="4"/>
  <c r="AA131" i="5" s="1"/>
  <c r="G98" i="4"/>
  <c r="AA99" i="5" s="1"/>
  <c r="G127" i="4"/>
  <c r="AA128" i="5" s="1"/>
  <c r="G119" i="4"/>
  <c r="AA120" i="5" s="1"/>
  <c r="G111" i="4"/>
  <c r="AA112" i="5" s="1"/>
  <c r="G103" i="4"/>
  <c r="AA104" i="5" s="1"/>
  <c r="G95" i="4"/>
  <c r="AA96" i="5" s="1"/>
  <c r="G87" i="4"/>
  <c r="AA88" i="5" s="1"/>
  <c r="G79" i="4"/>
  <c r="AA80" i="5" s="1"/>
  <c r="G71" i="4"/>
  <c r="AA72" i="5" s="1"/>
  <c r="G63" i="4"/>
  <c r="AA64" i="5" s="1"/>
  <c r="G55" i="4"/>
  <c r="AA56" i="5" s="1"/>
  <c r="G47" i="4"/>
  <c r="AA48" i="5" s="1"/>
  <c r="G39" i="4"/>
  <c r="AA40" i="5" s="1"/>
  <c r="G31" i="4"/>
  <c r="AA32" i="5" s="1"/>
  <c r="G23" i="4"/>
  <c r="AA24" i="5" s="1"/>
  <c r="G15" i="4"/>
  <c r="AA16" i="5" s="1"/>
  <c r="G7" i="4"/>
  <c r="AA8" i="5" s="1"/>
  <c r="G108" i="4"/>
  <c r="AA109" i="5" s="1"/>
  <c r="G92" i="4"/>
  <c r="AA93" i="5" s="1"/>
  <c r="G36" i="4"/>
  <c r="AA37" i="5" s="1"/>
  <c r="G20" i="4"/>
  <c r="AA21" i="5" s="1"/>
  <c r="G105" i="4"/>
  <c r="AA106" i="5" s="1"/>
  <c r="G97" i="4"/>
  <c r="AA98" i="5" s="1"/>
  <c r="G89" i="4"/>
  <c r="AA90" i="5" s="1"/>
  <c r="G81" i="4"/>
  <c r="AA82" i="5" s="1"/>
  <c r="G73" i="4"/>
  <c r="AA74" i="5" s="1"/>
  <c r="G65" i="4"/>
  <c r="AA66" i="5" s="1"/>
  <c r="G57" i="4"/>
  <c r="AA58" i="5" s="1"/>
  <c r="G49" i="4"/>
  <c r="AA50" i="5" s="1"/>
  <c r="G41" i="4"/>
  <c r="AA42" i="5" s="1"/>
  <c r="G33" i="4"/>
  <c r="AA34" i="5" s="1"/>
  <c r="G25" i="4"/>
  <c r="AA26" i="5" s="1"/>
  <c r="G17" i="4"/>
  <c r="AA18" i="5" s="1"/>
  <c r="G9" i="4"/>
  <c r="AA10" i="5" s="1"/>
  <c r="G100" i="4"/>
  <c r="AA101" i="5" s="1"/>
  <c r="G60" i="4"/>
  <c r="AA61" i="5" s="1"/>
  <c r="G44" i="4"/>
  <c r="AA45" i="5" s="1"/>
  <c r="G12" i="4"/>
  <c r="AA13" i="5" s="1"/>
  <c r="G118" i="4"/>
  <c r="AA119" i="5" s="1"/>
  <c r="G110" i="4"/>
  <c r="AA111" i="5" s="1"/>
  <c r="G102" i="4"/>
  <c r="AA103" i="5" s="1"/>
  <c r="G94" i="4"/>
  <c r="AA95" i="5" s="1"/>
  <c r="G86" i="4"/>
  <c r="AA87" i="5" s="1"/>
  <c r="G78" i="4"/>
  <c r="AA79" i="5" s="1"/>
  <c r="G70" i="4"/>
  <c r="AA71" i="5" s="1"/>
  <c r="G62" i="4"/>
  <c r="AA63" i="5" s="1"/>
  <c r="G54" i="4"/>
  <c r="AA55" i="5" s="1"/>
  <c r="G46" i="4"/>
  <c r="AA47" i="5" s="1"/>
  <c r="G38" i="4"/>
  <c r="AA39" i="5" s="1"/>
  <c r="G30" i="4"/>
  <c r="AA31" i="5" s="1"/>
  <c r="G22" i="4"/>
  <c r="AA23" i="5" s="1"/>
  <c r="G14" i="4"/>
  <c r="AA15" i="5" s="1"/>
  <c r="G6" i="4"/>
  <c r="AA7" i="5" s="1"/>
  <c r="G116" i="4"/>
  <c r="AA117" i="5" s="1"/>
  <c r="G28" i="4"/>
  <c r="AA29" i="5" s="1"/>
  <c r="G121" i="4"/>
  <c r="AA122" i="5" s="1"/>
  <c r="G123" i="4"/>
  <c r="AA124" i="5" s="1"/>
  <c r="G91" i="4"/>
  <c r="AA92" i="5" s="1"/>
  <c r="G83" i="4"/>
  <c r="AA84" i="5" s="1"/>
  <c r="G75" i="4"/>
  <c r="AA76" i="5" s="1"/>
  <c r="G67" i="4"/>
  <c r="AA68" i="5" s="1"/>
  <c r="G59" i="4"/>
  <c r="AA60" i="5" s="1"/>
  <c r="G51" i="4"/>
  <c r="AA52" i="5" s="1"/>
  <c r="G43" i="4"/>
  <c r="AA44" i="5" s="1"/>
  <c r="G35" i="4"/>
  <c r="AA36" i="5" s="1"/>
  <c r="G27" i="4"/>
  <c r="AA28" i="5" s="1"/>
  <c r="G19" i="4"/>
  <c r="AA20" i="5" s="1"/>
  <c r="G11" i="4"/>
  <c r="AA12" i="5" s="1"/>
  <c r="G132" i="4"/>
  <c r="AA133" i="5" s="1"/>
  <c r="G76" i="4"/>
  <c r="AA77" i="5" s="1"/>
  <c r="G4" i="4"/>
  <c r="AA5" i="5" s="1"/>
  <c r="G134" i="4"/>
  <c r="AA135" i="5" s="1"/>
  <c r="G126" i="4"/>
  <c r="AA127" i="5" s="1"/>
  <c r="G131" i="4"/>
  <c r="AA132" i="5" s="1"/>
  <c r="G128" i="4"/>
  <c r="AA129" i="5" s="1"/>
  <c r="G120" i="4"/>
  <c r="AA121" i="5" s="1"/>
  <c r="G112" i="4"/>
  <c r="AA113" i="5" s="1"/>
  <c r="G104" i="4"/>
  <c r="AA105" i="5" s="1"/>
  <c r="G96" i="4"/>
  <c r="AA97" i="5" s="1"/>
  <c r="G88" i="4"/>
  <c r="AA89" i="5" s="1"/>
  <c r="G80" i="4"/>
  <c r="AA81" i="5" s="1"/>
  <c r="G72" i="4"/>
  <c r="AA73" i="5" s="1"/>
  <c r="G64" i="4"/>
  <c r="AA65" i="5" s="1"/>
  <c r="G56" i="4"/>
  <c r="AA57" i="5" s="1"/>
  <c r="G48" i="4"/>
  <c r="AA49" i="5" s="1"/>
  <c r="G40" i="4"/>
  <c r="AA41" i="5" s="1"/>
  <c r="G32" i="4"/>
  <c r="AA33" i="5" s="1"/>
  <c r="G24" i="4"/>
  <c r="AA25" i="5" s="1"/>
  <c r="G16" i="4"/>
  <c r="AA17" i="5" s="1"/>
  <c r="G8" i="4"/>
  <c r="AA9" i="5" s="1"/>
  <c r="G124" i="4"/>
  <c r="AA125" i="5" s="1"/>
  <c r="G52" i="4"/>
  <c r="AA53" i="5" s="1"/>
  <c r="G113" i="4"/>
  <c r="AA114" i="5" s="1"/>
  <c r="G115" i="4"/>
  <c r="AA116" i="5" s="1"/>
  <c r="G107" i="4"/>
  <c r="AA108" i="5" s="1"/>
  <c r="G99" i="4"/>
  <c r="AA100" i="5" s="1"/>
  <c r="G133" i="4"/>
  <c r="AA134" i="5" s="1"/>
  <c r="G125" i="4"/>
  <c r="AA126" i="5" s="1"/>
  <c r="G117" i="4"/>
  <c r="AA118" i="5" s="1"/>
  <c r="G109" i="4"/>
  <c r="AA110" i="5" s="1"/>
  <c r="G101" i="4"/>
  <c r="AA102" i="5" s="1"/>
  <c r="G93" i="4"/>
  <c r="AA94" i="5" s="1"/>
  <c r="G85" i="4"/>
  <c r="AA86" i="5" s="1"/>
  <c r="G77" i="4"/>
  <c r="AA78" i="5" s="1"/>
  <c r="G69" i="4"/>
  <c r="AA70" i="5" s="1"/>
  <c r="G61" i="4"/>
  <c r="AA62" i="5" s="1"/>
  <c r="G53" i="4"/>
  <c r="AA54" i="5" s="1"/>
  <c r="G45" i="4"/>
  <c r="AA46" i="5" s="1"/>
  <c r="G37" i="4"/>
  <c r="AA38" i="5" s="1"/>
  <c r="G29" i="4"/>
  <c r="AA30" i="5" s="1"/>
  <c r="G21" i="4"/>
  <c r="AA22" i="5" s="1"/>
  <c r="G13" i="4"/>
  <c r="AA14" i="5" s="1"/>
  <c r="G5" i="4"/>
  <c r="AA6" i="5" s="1"/>
  <c r="W9" i="5"/>
  <c r="W6" i="5"/>
  <c r="W11" i="5"/>
  <c r="W13" i="5"/>
  <c r="W10" i="5"/>
  <c r="W7" i="5"/>
  <c r="W5" i="5"/>
  <c r="W8" i="5"/>
  <c r="W12" i="5"/>
  <c r="S130" i="4"/>
  <c r="AE131" i="5" s="1"/>
  <c r="S122" i="4"/>
  <c r="S114" i="4"/>
  <c r="AE115" i="5" s="1"/>
  <c r="S106" i="4"/>
  <c r="AE107" i="5" s="1"/>
  <c r="S98" i="4"/>
  <c r="S90" i="4"/>
  <c r="AE91" i="5" s="1"/>
  <c r="S82" i="4"/>
  <c r="AE83" i="5" s="1"/>
  <c r="S74" i="4"/>
  <c r="AE75" i="5" s="1"/>
  <c r="S66" i="4"/>
  <c r="AE67" i="5" s="1"/>
  <c r="S58" i="4"/>
  <c r="S50" i="4"/>
  <c r="S42" i="4"/>
  <c r="AE43" i="5" s="1"/>
  <c r="S34" i="4"/>
  <c r="AE35" i="5" s="1"/>
  <c r="S26" i="4"/>
  <c r="AE27" i="5" s="1"/>
  <c r="S18" i="4"/>
  <c r="AE19" i="5" s="1"/>
  <c r="S10" i="4"/>
  <c r="AE11" i="5" s="1"/>
  <c r="S118" i="4"/>
  <c r="AE119" i="5" s="1"/>
  <c r="S110" i="4"/>
  <c r="S102" i="4"/>
  <c r="S94" i="4"/>
  <c r="AE95" i="5" s="1"/>
  <c r="S86" i="4"/>
  <c r="S78" i="4"/>
  <c r="AE79" i="5" s="1"/>
  <c r="S70" i="4"/>
  <c r="AE71" i="5" s="1"/>
  <c r="S62" i="4"/>
  <c r="AE63" i="5" s="1"/>
  <c r="S54" i="4"/>
  <c r="AE55" i="5" s="1"/>
  <c r="S46" i="4"/>
  <c r="S38" i="4"/>
  <c r="AE39" i="5" s="1"/>
  <c r="S128" i="4"/>
  <c r="AE129" i="5" s="1"/>
  <c r="S120" i="4"/>
  <c r="AE121" i="5" s="1"/>
  <c r="S112" i="4"/>
  <c r="AE113" i="5" s="1"/>
  <c r="S104" i="4"/>
  <c r="AE105" i="5" s="1"/>
  <c r="S96" i="4"/>
  <c r="AE97" i="5" s="1"/>
  <c r="S88" i="4"/>
  <c r="AE89" i="5" s="1"/>
  <c r="S80" i="4"/>
  <c r="AE81" i="5" s="1"/>
  <c r="S72" i="4"/>
  <c r="AE73" i="5" s="1"/>
  <c r="S64" i="4"/>
  <c r="S56" i="4"/>
  <c r="AE57" i="5" s="1"/>
  <c r="S48" i="4"/>
  <c r="AE49" i="5" s="1"/>
  <c r="S40" i="4"/>
  <c r="AE41" i="5" s="1"/>
  <c r="S32" i="4"/>
  <c r="AE33" i="5" s="1"/>
  <c r="S24" i="4"/>
  <c r="AE25" i="5" s="1"/>
  <c r="S16" i="4"/>
  <c r="S8" i="4"/>
  <c r="AE9" i="5" s="1"/>
  <c r="S134" i="4"/>
  <c r="AE135" i="5" s="1"/>
  <c r="S126" i="4"/>
  <c r="AE127" i="5" s="1"/>
  <c r="S30" i="4"/>
  <c r="AE31" i="5" s="1"/>
  <c r="S22" i="4"/>
  <c r="AE23" i="5" s="1"/>
  <c r="S14" i="4"/>
  <c r="AE15" i="5" s="1"/>
  <c r="S6" i="4"/>
  <c r="AE7" i="5" s="1"/>
  <c r="S131" i="4"/>
  <c r="S123" i="4"/>
  <c r="AE124" i="5" s="1"/>
  <c r="S115" i="4"/>
  <c r="AE116" i="5" s="1"/>
  <c r="S107" i="4"/>
  <c r="AE108" i="5" s="1"/>
  <c r="S99" i="4"/>
  <c r="AE100" i="5" s="1"/>
  <c r="S91" i="4"/>
  <c r="AE92" i="5" s="1"/>
  <c r="S83" i="4"/>
  <c r="AE84" i="5" s="1"/>
  <c r="S75" i="4"/>
  <c r="AE76" i="5" s="1"/>
  <c r="S67" i="4"/>
  <c r="S59" i="4"/>
  <c r="AE60" i="5" s="1"/>
  <c r="S51" i="4"/>
  <c r="AE52" i="5" s="1"/>
  <c r="S43" i="4"/>
  <c r="S35" i="4"/>
  <c r="AE36" i="5" s="1"/>
  <c r="S27" i="4"/>
  <c r="AE28" i="5" s="1"/>
  <c r="S19" i="4"/>
  <c r="AE20" i="5" s="1"/>
  <c r="S11" i="4"/>
  <c r="AE12" i="5" s="1"/>
  <c r="S133" i="4"/>
  <c r="S125" i="4"/>
  <c r="AE126" i="5" s="1"/>
  <c r="S117" i="4"/>
  <c r="AE118" i="5" s="1"/>
  <c r="S109" i="4"/>
  <c r="AE110" i="5" s="1"/>
  <c r="S101" i="4"/>
  <c r="AE102" i="5" s="1"/>
  <c r="S93" i="4"/>
  <c r="AE94" i="5" s="1"/>
  <c r="S85" i="4"/>
  <c r="AE86" i="5" s="1"/>
  <c r="S77" i="4"/>
  <c r="AE78" i="5" s="1"/>
  <c r="S69" i="4"/>
  <c r="S61" i="4"/>
  <c r="AE62" i="5" s="1"/>
  <c r="S53" i="4"/>
  <c r="AE54" i="5" s="1"/>
  <c r="S45" i="4"/>
  <c r="AE46" i="5" s="1"/>
  <c r="S37" i="4"/>
  <c r="AE38" i="5" s="1"/>
  <c r="S29" i="4"/>
  <c r="AE30" i="5" s="1"/>
  <c r="S21" i="4"/>
  <c r="AE22" i="5" s="1"/>
  <c r="S13" i="4"/>
  <c r="AE14" i="5" s="1"/>
  <c r="S5" i="4"/>
  <c r="W93" i="75"/>
  <c r="K94" i="5" s="1"/>
  <c r="S129" i="4"/>
  <c r="AE130" i="5" s="1"/>
  <c r="S121" i="4"/>
  <c r="AE122" i="5" s="1"/>
  <c r="S113" i="4"/>
  <c r="AE114" i="5" s="1"/>
  <c r="S105" i="4"/>
  <c r="AE106" i="5" s="1"/>
  <c r="S97" i="4"/>
  <c r="AE98" i="5" s="1"/>
  <c r="S89" i="4"/>
  <c r="AE90" i="5" s="1"/>
  <c r="S81" i="4"/>
  <c r="AE82" i="5" s="1"/>
  <c r="S73" i="4"/>
  <c r="AE74" i="5" s="1"/>
  <c r="S65" i="4"/>
  <c r="AE66" i="5" s="1"/>
  <c r="S57" i="4"/>
  <c r="AE58" i="5" s="1"/>
  <c r="S49" i="4"/>
  <c r="AE50" i="5" s="1"/>
  <c r="S41" i="4"/>
  <c r="AE42" i="5" s="1"/>
  <c r="S33" i="4"/>
  <c r="AE34" i="5" s="1"/>
  <c r="S25" i="4"/>
  <c r="AE26" i="5" s="1"/>
  <c r="S17" i="4"/>
  <c r="AE18" i="5" s="1"/>
  <c r="S9" i="4"/>
  <c r="AE10" i="5" s="1"/>
  <c r="S127" i="4"/>
  <c r="AE128" i="5" s="1"/>
  <c r="S119" i="4"/>
  <c r="AE120" i="5" s="1"/>
  <c r="S111" i="4"/>
  <c r="AE112" i="5" s="1"/>
  <c r="S103" i="4"/>
  <c r="AE104" i="5" s="1"/>
  <c r="S95" i="4"/>
  <c r="AE96" i="5" s="1"/>
  <c r="S87" i="4"/>
  <c r="AE88" i="5" s="1"/>
  <c r="S79" i="4"/>
  <c r="S71" i="4"/>
  <c r="AE72" i="5" s="1"/>
  <c r="S63" i="4"/>
  <c r="AE64" i="5" s="1"/>
  <c r="S55" i="4"/>
  <c r="AE56" i="5" s="1"/>
  <c r="S47" i="4"/>
  <c r="AE48" i="5" s="1"/>
  <c r="S39" i="4"/>
  <c r="AE40" i="5" s="1"/>
  <c r="S31" i="4"/>
  <c r="AE32" i="5" s="1"/>
  <c r="S23" i="4"/>
  <c r="AE24" i="5" s="1"/>
  <c r="S15" i="4"/>
  <c r="AE16" i="5" s="1"/>
  <c r="S7" i="4"/>
  <c r="AE8" i="5" s="1"/>
  <c r="S132" i="4"/>
  <c r="AE133" i="5" s="1"/>
  <c r="S124" i="4"/>
  <c r="AE125" i="5" s="1"/>
  <c r="S116" i="4"/>
  <c r="AE117" i="5" s="1"/>
  <c r="S108" i="4"/>
  <c r="AE109" i="5" s="1"/>
  <c r="S100" i="4"/>
  <c r="AE101" i="5" s="1"/>
  <c r="S92" i="4"/>
  <c r="AE93" i="5" s="1"/>
  <c r="S84" i="4"/>
  <c r="AE85" i="5" s="1"/>
  <c r="S76" i="4"/>
  <c r="AE77" i="5" s="1"/>
  <c r="S68" i="4"/>
  <c r="AE69" i="5" s="1"/>
  <c r="S60" i="4"/>
  <c r="AE61" i="5" s="1"/>
  <c r="S52" i="4"/>
  <c r="AE53" i="5" s="1"/>
  <c r="S44" i="4"/>
  <c r="AE45" i="5" s="1"/>
  <c r="S36" i="4"/>
  <c r="AE37" i="5" s="1"/>
  <c r="S28" i="4"/>
  <c r="AE29" i="5" s="1"/>
  <c r="S20" i="4"/>
  <c r="S12" i="4"/>
  <c r="AE13" i="5" s="1"/>
  <c r="S4" i="4"/>
  <c r="AE5" i="5" s="1"/>
  <c r="F3" i="3"/>
  <c r="I89" i="5"/>
  <c r="F89" i="5"/>
  <c r="F9" i="3"/>
  <c r="N10" i="5" s="1"/>
  <c r="F8" i="3"/>
  <c r="N9" i="5" s="1"/>
  <c r="S4" i="3"/>
  <c r="V4" i="3" s="1"/>
  <c r="R5" i="5" s="1"/>
  <c r="I7" i="3"/>
  <c r="O8" i="5" s="1"/>
  <c r="F10" i="3"/>
  <c r="N11" i="5" s="1"/>
  <c r="F6" i="3"/>
  <c r="N7" i="5" s="1"/>
  <c r="F12" i="3"/>
  <c r="N13" i="5" s="1"/>
  <c r="F4" i="3"/>
  <c r="N5" i="5" s="1"/>
  <c r="Q5" i="5" s="1"/>
  <c r="I12" i="3"/>
  <c r="O13" i="5" s="1"/>
  <c r="I6" i="3"/>
  <c r="O7" i="5" s="1"/>
  <c r="F7" i="3"/>
  <c r="N8" i="5" s="1"/>
  <c r="V12" i="3"/>
  <c r="R13" i="5" s="1"/>
  <c r="I5" i="3"/>
  <c r="O6" i="5" s="1"/>
  <c r="U9" i="3"/>
  <c r="V9" i="3" s="1"/>
  <c r="R10" i="5" s="1"/>
  <c r="AM5" i="3"/>
  <c r="V6" i="5" s="1"/>
  <c r="S5" i="3"/>
  <c r="V5" i="3" s="1"/>
  <c r="R6" i="5" s="1"/>
  <c r="U11" i="3"/>
  <c r="V11" i="3" s="1"/>
  <c r="R12" i="5" s="1"/>
  <c r="U10" i="3"/>
  <c r="V10" i="3" s="1"/>
  <c r="R11" i="5" s="1"/>
  <c r="I8" i="3"/>
  <c r="O9" i="5" s="1"/>
  <c r="S6" i="3"/>
  <c r="V6" i="3" s="1"/>
  <c r="R7" i="5" s="1"/>
  <c r="U8" i="3"/>
  <c r="V8" i="3" s="1"/>
  <c r="R9" i="5" s="1"/>
  <c r="U3" i="3"/>
  <c r="V3" i="3" s="1"/>
  <c r="R4" i="5" s="1"/>
  <c r="U7" i="3"/>
  <c r="V7" i="3" s="1"/>
  <c r="R8" i="5" s="1"/>
  <c r="AM11" i="3"/>
  <c r="V12" i="5" s="1"/>
  <c r="AM7" i="3"/>
  <c r="V8" i="5" s="1"/>
  <c r="AF118" i="5"/>
  <c r="J134" i="4"/>
  <c r="J126" i="4"/>
  <c r="J118" i="4"/>
  <c r="J110" i="4"/>
  <c r="J102" i="4"/>
  <c r="J94" i="4"/>
  <c r="J54" i="4"/>
  <c r="J46" i="4"/>
  <c r="AB47" i="5" s="1"/>
  <c r="J6" i="4"/>
  <c r="AB7" i="5" s="1"/>
  <c r="J133" i="4"/>
  <c r="J77" i="4"/>
  <c r="J5" i="4"/>
  <c r="AG12" i="3"/>
  <c r="T13" i="5" s="1"/>
  <c r="AG4" i="3"/>
  <c r="T5" i="5" s="1"/>
  <c r="J75" i="4"/>
  <c r="J67" i="4"/>
  <c r="J59" i="4"/>
  <c r="AB60" i="5" s="1"/>
  <c r="AE65" i="5"/>
  <c r="J58" i="4"/>
  <c r="P63" i="4"/>
  <c r="AD64" i="5" s="1"/>
  <c r="J81" i="4"/>
  <c r="J73" i="4"/>
  <c r="P97" i="4"/>
  <c r="AD98" i="5" s="1"/>
  <c r="J42" i="4"/>
  <c r="J26" i="4"/>
  <c r="P65" i="4"/>
  <c r="AD66" i="5" s="1"/>
  <c r="J55" i="4"/>
  <c r="J47" i="4"/>
  <c r="J39" i="4"/>
  <c r="J31" i="4"/>
  <c r="J23" i="4"/>
  <c r="AF64" i="5"/>
  <c r="J125" i="4"/>
  <c r="J93" i="4"/>
  <c r="J85" i="4"/>
  <c r="J61" i="4"/>
  <c r="J53" i="4"/>
  <c r="AB54" i="5" s="1"/>
  <c r="P77" i="4"/>
  <c r="AD78" i="5" s="1"/>
  <c r="J108" i="4"/>
  <c r="J122" i="4"/>
  <c r="J98" i="4"/>
  <c r="J50" i="4"/>
  <c r="AE111" i="5"/>
  <c r="P105" i="4"/>
  <c r="AD106" i="5" s="1"/>
  <c r="P87" i="4"/>
  <c r="AD88" i="5" s="1"/>
  <c r="AF84" i="5"/>
  <c r="J130" i="4"/>
  <c r="P133" i="4"/>
  <c r="AD134" i="5" s="1"/>
  <c r="P127" i="4"/>
  <c r="AD128" i="5" s="1"/>
  <c r="P83" i="4"/>
  <c r="AD84" i="5" s="1"/>
  <c r="J132" i="4"/>
  <c r="J100" i="4"/>
  <c r="J84" i="4"/>
  <c r="J76" i="4"/>
  <c r="J57" i="4"/>
  <c r="J44" i="4"/>
  <c r="J36" i="4"/>
  <c r="J28" i="4"/>
  <c r="J20" i="4"/>
  <c r="J12" i="4"/>
  <c r="AF80" i="5"/>
  <c r="AF72" i="5"/>
  <c r="J41" i="4"/>
  <c r="J33" i="4"/>
  <c r="AB34" i="5" s="1"/>
  <c r="J25" i="4"/>
  <c r="AE103" i="5"/>
  <c r="P61" i="4"/>
  <c r="AD62" i="5" s="1"/>
  <c r="J51" i="4"/>
  <c r="J11" i="4"/>
  <c r="AB12" i="5" s="1"/>
  <c r="P119" i="4"/>
  <c r="AD120" i="5" s="1"/>
  <c r="AG10" i="3"/>
  <c r="T11" i="5" s="1"/>
  <c r="J124" i="4"/>
  <c r="J128" i="4"/>
  <c r="J120" i="4"/>
  <c r="J112" i="4"/>
  <c r="J104" i="4"/>
  <c r="J96" i="4"/>
  <c r="J56" i="4"/>
  <c r="J48" i="4"/>
  <c r="AE87" i="5"/>
  <c r="J129" i="4"/>
  <c r="J121" i="4"/>
  <c r="AB122" i="5" s="1"/>
  <c r="J113" i="4"/>
  <c r="J105" i="4"/>
  <c r="J97" i="4"/>
  <c r="J89" i="4"/>
  <c r="J68" i="4"/>
  <c r="J65" i="4"/>
  <c r="J49" i="4"/>
  <c r="P103" i="4"/>
  <c r="AD104" i="5" s="1"/>
  <c r="J70" i="4"/>
  <c r="J38" i="4"/>
  <c r="J35" i="4"/>
  <c r="J27" i="4"/>
  <c r="J19" i="4"/>
  <c r="J83" i="4"/>
  <c r="J43" i="4"/>
  <c r="J64" i="4"/>
  <c r="J40" i="4"/>
  <c r="J16" i="4"/>
  <c r="J62" i="4"/>
  <c r="J30" i="4"/>
  <c r="J88" i="4"/>
  <c r="J80" i="4"/>
  <c r="J69" i="4"/>
  <c r="J32" i="4"/>
  <c r="J8" i="4"/>
  <c r="J114" i="4"/>
  <c r="J45" i="4"/>
  <c r="J37" i="4"/>
  <c r="J29" i="4"/>
  <c r="J21" i="4"/>
  <c r="J86" i="4"/>
  <c r="J14" i="4"/>
  <c r="J109" i="4"/>
  <c r="J72" i="4"/>
  <c r="J24" i="4"/>
  <c r="J106" i="4"/>
  <c r="J90" i="4"/>
  <c r="J87" i="4"/>
  <c r="J82" i="4"/>
  <c r="J79" i="4"/>
  <c r="J74" i="4"/>
  <c r="J71" i="4"/>
  <c r="J66" i="4"/>
  <c r="J63" i="4"/>
  <c r="J34" i="4"/>
  <c r="J18" i="4"/>
  <c r="P111" i="4"/>
  <c r="AD112" i="5" s="1"/>
  <c r="P71" i="4"/>
  <c r="AD72" i="5" s="1"/>
  <c r="P59" i="4"/>
  <c r="AD60" i="5" s="1"/>
  <c r="J22" i="4"/>
  <c r="J116" i="4"/>
  <c r="J92" i="4"/>
  <c r="J60" i="4"/>
  <c r="J52" i="4"/>
  <c r="J4" i="4"/>
  <c r="J78" i="4"/>
  <c r="J10" i="4"/>
  <c r="AF102" i="5"/>
  <c r="P95" i="4"/>
  <c r="AD96" i="5" s="1"/>
  <c r="AF52" i="5"/>
  <c r="AF30" i="5"/>
  <c r="AF17" i="5"/>
  <c r="P81" i="4"/>
  <c r="AD82" i="5" s="1"/>
  <c r="P75" i="4"/>
  <c r="AD76" i="5" s="1"/>
  <c r="AF31" i="5"/>
  <c r="AF28" i="5"/>
  <c r="AF15" i="5"/>
  <c r="AG6" i="3"/>
  <c r="T7" i="5" s="1"/>
  <c r="AG5" i="3"/>
  <c r="T6" i="5" s="1"/>
  <c r="AF124" i="5"/>
  <c r="P117" i="4"/>
  <c r="AD118" i="5" s="1"/>
  <c r="P109" i="4"/>
  <c r="AD110" i="5" s="1"/>
  <c r="P101" i="4"/>
  <c r="AD102" i="5" s="1"/>
  <c r="P93" i="4"/>
  <c r="AD94" i="5" s="1"/>
  <c r="P67" i="4"/>
  <c r="AD68" i="5" s="1"/>
  <c r="AF134" i="5"/>
  <c r="AE123" i="5"/>
  <c r="AE99" i="5"/>
  <c r="P73" i="4"/>
  <c r="AD74" i="5" s="1"/>
  <c r="P69" i="4"/>
  <c r="AD70" i="5" s="1"/>
  <c r="P57" i="4"/>
  <c r="AD58" i="5" s="1"/>
  <c r="P39" i="4"/>
  <c r="AD40" i="5" s="1"/>
  <c r="P23" i="4"/>
  <c r="AD24" i="5" s="1"/>
  <c r="P11" i="4"/>
  <c r="AD12" i="5" s="1"/>
  <c r="AG11" i="3"/>
  <c r="T12" i="5" s="1"/>
  <c r="K3" i="3"/>
  <c r="L3" i="3" s="1"/>
  <c r="P3" i="3" s="1"/>
  <c r="P7" i="5"/>
  <c r="P12" i="5"/>
  <c r="P11" i="5"/>
  <c r="P6" i="5"/>
  <c r="P10" i="5"/>
  <c r="J34" i="5"/>
  <c r="W121" i="75"/>
  <c r="K122" i="5" s="1"/>
  <c r="W78" i="75"/>
  <c r="K79" i="5" s="1"/>
  <c r="J80" i="5"/>
  <c r="J79" i="5"/>
  <c r="J110" i="5"/>
  <c r="J90" i="5"/>
  <c r="O38" i="75"/>
  <c r="F39" i="5" s="1"/>
  <c r="O52" i="75"/>
  <c r="F53" i="5" s="1"/>
  <c r="O39" i="75"/>
  <c r="F40" i="5" s="1"/>
  <c r="W6" i="75"/>
  <c r="K7" i="5" s="1"/>
  <c r="W103" i="75"/>
  <c r="K104" i="5" s="1"/>
  <c r="J91" i="5"/>
  <c r="J130" i="5"/>
  <c r="O108" i="75"/>
  <c r="F109" i="5" s="1"/>
  <c r="W99" i="75"/>
  <c r="K100" i="5" s="1"/>
  <c r="J36" i="5"/>
  <c r="J111" i="5"/>
  <c r="W128" i="75"/>
  <c r="K129" i="5" s="1"/>
  <c r="W115" i="75"/>
  <c r="K116" i="5" s="1"/>
  <c r="J105" i="5"/>
  <c r="W126" i="75"/>
  <c r="K127" i="5" s="1"/>
  <c r="O106" i="75"/>
  <c r="F107" i="5" s="1"/>
  <c r="J102" i="5"/>
  <c r="W82" i="75"/>
  <c r="K83" i="5" s="1"/>
  <c r="O35" i="75"/>
  <c r="F36" i="5" s="1"/>
  <c r="W10" i="75"/>
  <c r="K11" i="5" s="1"/>
  <c r="O5" i="75"/>
  <c r="F6" i="5" s="1"/>
  <c r="J135" i="5"/>
  <c r="J89" i="5"/>
  <c r="J84" i="5"/>
  <c r="W44" i="75"/>
  <c r="J106" i="5"/>
  <c r="J64" i="5"/>
  <c r="J53" i="5"/>
  <c r="W28" i="75"/>
  <c r="K29" i="5" s="1"/>
  <c r="W111" i="75"/>
  <c r="K112" i="5" s="1"/>
  <c r="J101" i="5"/>
  <c r="J100" i="5"/>
  <c r="J96" i="5"/>
  <c r="J18" i="5"/>
  <c r="O7" i="75"/>
  <c r="F8" i="5" s="1"/>
  <c r="W73" i="75"/>
  <c r="K74" i="5" s="1"/>
  <c r="W29" i="75"/>
  <c r="K30" i="5" s="1"/>
  <c r="W101" i="75"/>
  <c r="K102" i="5" s="1"/>
  <c r="W83" i="75"/>
  <c r="K84" i="5" s="1"/>
  <c r="O42" i="75"/>
  <c r="F43" i="5" s="1"/>
  <c r="W32" i="75"/>
  <c r="K33" i="5" s="1"/>
  <c r="W31" i="75"/>
  <c r="K32" i="5" s="1"/>
  <c r="W122" i="75"/>
  <c r="K123" i="5" s="1"/>
  <c r="O73" i="75"/>
  <c r="O71" i="75"/>
  <c r="R71" i="75" s="1"/>
  <c r="O40" i="75"/>
  <c r="F41" i="5" s="1"/>
  <c r="J131" i="5"/>
  <c r="J123" i="5"/>
  <c r="W67" i="75"/>
  <c r="K68" i="5" s="1"/>
  <c r="W21" i="75"/>
  <c r="K22" i="5" s="1"/>
  <c r="O93" i="75"/>
  <c r="W81" i="75"/>
  <c r="K82" i="5" s="1"/>
  <c r="W60" i="75"/>
  <c r="K61" i="5" s="1"/>
  <c r="O58" i="75"/>
  <c r="F59" i="5" s="1"/>
  <c r="W41" i="75"/>
  <c r="K42" i="5" s="1"/>
  <c r="O27" i="75"/>
  <c r="F28" i="5" s="1"/>
  <c r="W100" i="75"/>
  <c r="K101" i="5" s="1"/>
  <c r="O41" i="75"/>
  <c r="F42" i="5" s="1"/>
  <c r="W39" i="75"/>
  <c r="K40" i="5" s="1"/>
  <c r="W36" i="75"/>
  <c r="K37" i="5" s="1"/>
  <c r="W130" i="75"/>
  <c r="K131" i="5" s="1"/>
  <c r="J125" i="5"/>
  <c r="J113" i="5"/>
  <c r="W104" i="75"/>
  <c r="K105" i="5" s="1"/>
  <c r="J95" i="5"/>
  <c r="O92" i="75"/>
  <c r="J74" i="5"/>
  <c r="O72" i="75"/>
  <c r="W25" i="75"/>
  <c r="K26" i="5" s="1"/>
  <c r="W13" i="75"/>
  <c r="K14" i="5" s="1"/>
  <c r="J8" i="5"/>
  <c r="W132" i="75"/>
  <c r="K133" i="5" s="1"/>
  <c r="W131" i="75"/>
  <c r="K132" i="5" s="1"/>
  <c r="W108" i="75"/>
  <c r="K109" i="5" s="1"/>
  <c r="J104" i="5"/>
  <c r="J103" i="5"/>
  <c r="O90" i="75"/>
  <c r="W35" i="75"/>
  <c r="K36" i="5" s="1"/>
  <c r="O30" i="75"/>
  <c r="F31" i="5" s="1"/>
  <c r="W14" i="75"/>
  <c r="K15" i="5" s="1"/>
  <c r="O6" i="75"/>
  <c r="F7" i="5" s="1"/>
  <c r="W96" i="75"/>
  <c r="K97" i="5" s="1"/>
  <c r="W57" i="75"/>
  <c r="K58" i="5" s="1"/>
  <c r="O43" i="75"/>
  <c r="F44" i="5" s="1"/>
  <c r="J122" i="5"/>
  <c r="J88" i="5"/>
  <c r="J86" i="5"/>
  <c r="J60" i="5"/>
  <c r="J42" i="5"/>
  <c r="O4" i="75"/>
  <c r="F5" i="5" s="1"/>
  <c r="W114" i="75"/>
  <c r="K115" i="5" s="1"/>
  <c r="O85" i="75"/>
  <c r="R85" i="75" s="1"/>
  <c r="W30" i="75"/>
  <c r="K31" i="5" s="1"/>
  <c r="W23" i="75"/>
  <c r="K24" i="5" s="1"/>
  <c r="J12" i="5"/>
  <c r="J124" i="5"/>
  <c r="J115" i="5"/>
  <c r="W106" i="75"/>
  <c r="K107" i="5" s="1"/>
  <c r="W80" i="75"/>
  <c r="K81" i="5" s="1"/>
  <c r="J41" i="5"/>
  <c r="O28" i="75"/>
  <c r="F29" i="5" s="1"/>
  <c r="J13" i="5"/>
  <c r="W112" i="75"/>
  <c r="K113" i="5" s="1"/>
  <c r="W94" i="75"/>
  <c r="K95" i="5" s="1"/>
  <c r="O89" i="75"/>
  <c r="O79" i="75"/>
  <c r="O37" i="75"/>
  <c r="F38" i="5" s="1"/>
  <c r="W34" i="75"/>
  <c r="K35" i="5" s="1"/>
  <c r="W24" i="75"/>
  <c r="K25" i="5" s="1"/>
  <c r="W7" i="75"/>
  <c r="K8" i="5" s="1"/>
  <c r="J132" i="5"/>
  <c r="W129" i="75"/>
  <c r="K130" i="5" s="1"/>
  <c r="W125" i="75"/>
  <c r="K126" i="5" s="1"/>
  <c r="W124" i="75"/>
  <c r="K125" i="5" s="1"/>
  <c r="W123" i="75"/>
  <c r="K124" i="5" s="1"/>
  <c r="W113" i="75"/>
  <c r="K114" i="5" s="1"/>
  <c r="W89" i="75"/>
  <c r="K90" i="5" s="1"/>
  <c r="W88" i="75"/>
  <c r="K89" i="5" s="1"/>
  <c r="W87" i="75"/>
  <c r="K88" i="5" s="1"/>
  <c r="J62" i="5"/>
  <c r="J61" i="5"/>
  <c r="J57" i="5"/>
  <c r="J54" i="5"/>
  <c r="W46" i="75"/>
  <c r="K47" i="5" s="1"/>
  <c r="J37" i="5"/>
  <c r="J35" i="5"/>
  <c r="W33" i="75"/>
  <c r="K34" i="5" s="1"/>
  <c r="W26" i="75"/>
  <c r="K27" i="5" s="1"/>
  <c r="W17" i="75"/>
  <c r="K18" i="5" s="1"/>
  <c r="J16" i="5"/>
  <c r="J4" i="5"/>
  <c r="J121" i="5"/>
  <c r="J116" i="5"/>
  <c r="O114" i="75"/>
  <c r="F115" i="5" s="1"/>
  <c r="J114" i="5"/>
  <c r="J108" i="5"/>
  <c r="J97" i="5"/>
  <c r="J87" i="5"/>
  <c r="O84" i="75"/>
  <c r="O54" i="75"/>
  <c r="F55" i="5" s="1"/>
  <c r="O53" i="75"/>
  <c r="F54" i="5" s="1"/>
  <c r="O50" i="75"/>
  <c r="F51" i="5" s="1"/>
  <c r="J38" i="5"/>
  <c r="J33" i="5"/>
  <c r="J21" i="5"/>
  <c r="W66" i="75"/>
  <c r="K67" i="5" s="1"/>
  <c r="W65" i="75"/>
  <c r="K66" i="5" s="1"/>
  <c r="W48" i="75"/>
  <c r="K49" i="5" s="1"/>
  <c r="J107" i="5"/>
  <c r="O102" i="75"/>
  <c r="F103" i="5" s="1"/>
  <c r="W55" i="75"/>
  <c r="K56" i="5" s="1"/>
  <c r="O36" i="75"/>
  <c r="F37" i="5" s="1"/>
  <c r="O32" i="75"/>
  <c r="F33" i="5" s="1"/>
  <c r="O26" i="75"/>
  <c r="F27" i="5" s="1"/>
  <c r="W3" i="75"/>
  <c r="K4" i="5" s="1"/>
  <c r="W133" i="75"/>
  <c r="K134" i="5" s="1"/>
  <c r="W116" i="75"/>
  <c r="K117" i="5" s="1"/>
  <c r="W109" i="75"/>
  <c r="K110" i="5" s="1"/>
  <c r="W90" i="75"/>
  <c r="K91" i="5" s="1"/>
  <c r="W134" i="75"/>
  <c r="K135" i="5" s="1"/>
  <c r="O120" i="75"/>
  <c r="F121" i="5" s="1"/>
  <c r="O110" i="75"/>
  <c r="F111" i="5" s="1"/>
  <c r="W105" i="75"/>
  <c r="K106" i="5" s="1"/>
  <c r="O95" i="75"/>
  <c r="J92" i="5"/>
  <c r="W72" i="75"/>
  <c r="K73" i="5" s="1"/>
  <c r="O59" i="75"/>
  <c r="F60" i="5" s="1"/>
  <c r="O51" i="75"/>
  <c r="F52" i="5" s="1"/>
  <c r="W50" i="75"/>
  <c r="K51" i="5" s="1"/>
  <c r="O47" i="75"/>
  <c r="F48" i="5" s="1"/>
  <c r="O46" i="75"/>
  <c r="F47" i="5" s="1"/>
  <c r="J31" i="5"/>
  <c r="J25" i="5"/>
  <c r="J24" i="5"/>
  <c r="O25" i="75"/>
  <c r="F26" i="5" s="1"/>
  <c r="W22" i="75"/>
  <c r="K23" i="5" s="1"/>
  <c r="W9" i="75"/>
  <c r="K10" i="5" s="1"/>
  <c r="W5" i="75"/>
  <c r="K6" i="5" s="1"/>
  <c r="W127" i="75"/>
  <c r="K128" i="5" s="1"/>
  <c r="W120" i="75"/>
  <c r="K121" i="5" s="1"/>
  <c r="O118" i="75"/>
  <c r="F119" i="5" s="1"/>
  <c r="J112" i="5"/>
  <c r="J81" i="5"/>
  <c r="J71" i="5"/>
  <c r="J55" i="5"/>
  <c r="J47" i="5"/>
  <c r="J45" i="5"/>
  <c r="W43" i="75"/>
  <c r="K44" i="5" s="1"/>
  <c r="J32" i="5"/>
  <c r="J23" i="5"/>
  <c r="W15" i="75"/>
  <c r="K16" i="5" s="1"/>
  <c r="J10" i="5"/>
  <c r="J6" i="5"/>
  <c r="J126" i="5"/>
  <c r="J117" i="5"/>
  <c r="O104" i="75"/>
  <c r="F105" i="5" s="1"/>
  <c r="W95" i="75"/>
  <c r="O82" i="75"/>
  <c r="O83" i="75"/>
  <c r="O129" i="75"/>
  <c r="F130" i="5" s="1"/>
  <c r="O94" i="75"/>
  <c r="O75" i="75"/>
  <c r="R75" i="75" s="1"/>
  <c r="O116" i="75"/>
  <c r="F117" i="5" s="1"/>
  <c r="O128" i="75"/>
  <c r="F129" i="5" s="1"/>
  <c r="O117" i="75"/>
  <c r="F118" i="5" s="1"/>
  <c r="O87" i="75"/>
  <c r="O81" i="75"/>
  <c r="R81" i="75" s="1"/>
  <c r="J134" i="5"/>
  <c r="J133" i="5"/>
  <c r="J128" i="5"/>
  <c r="J127" i="5"/>
  <c r="J119" i="5"/>
  <c r="O113" i="75"/>
  <c r="F114" i="5" s="1"/>
  <c r="O112" i="75"/>
  <c r="F113" i="5" s="1"/>
  <c r="J109" i="5"/>
  <c r="J76" i="5"/>
  <c r="J66" i="5"/>
  <c r="O48" i="75"/>
  <c r="F49" i="5" s="1"/>
  <c r="O78" i="75"/>
  <c r="O63" i="75"/>
  <c r="O86" i="75"/>
  <c r="O68" i="75"/>
  <c r="O109" i="75"/>
  <c r="F110" i="5" s="1"/>
  <c r="O98" i="75"/>
  <c r="W86" i="75"/>
  <c r="K87" i="5" s="1"/>
  <c r="W85" i="75"/>
  <c r="K86" i="5" s="1"/>
  <c r="J85" i="5"/>
  <c r="J83" i="5"/>
  <c r="O69" i="75"/>
  <c r="R69" i="75" s="1"/>
  <c r="O67" i="75"/>
  <c r="J43" i="5"/>
  <c r="W42" i="75"/>
  <c r="K43" i="5" s="1"/>
  <c r="W119" i="75"/>
  <c r="K120" i="5" s="1"/>
  <c r="W117" i="75"/>
  <c r="K118" i="5" s="1"/>
  <c r="W98" i="75"/>
  <c r="K99" i="5" s="1"/>
  <c r="W97" i="75"/>
  <c r="K98" i="5" s="1"/>
  <c r="W92" i="75"/>
  <c r="K93" i="5" s="1"/>
  <c r="W79" i="75"/>
  <c r="O76" i="75"/>
  <c r="O70" i="75"/>
  <c r="O127" i="75"/>
  <c r="F128" i="5" s="1"/>
  <c r="J120" i="5"/>
  <c r="W118" i="75"/>
  <c r="K119" i="5" s="1"/>
  <c r="J118" i="5"/>
  <c r="W110" i="75"/>
  <c r="K111" i="5" s="1"/>
  <c r="W107" i="75"/>
  <c r="K108" i="5" s="1"/>
  <c r="O105" i="75"/>
  <c r="F106" i="5" s="1"/>
  <c r="W102" i="75"/>
  <c r="K103" i="5" s="1"/>
  <c r="J99" i="5"/>
  <c r="J98" i="5"/>
  <c r="O97" i="75"/>
  <c r="O96" i="75"/>
  <c r="J93" i="5"/>
  <c r="W91" i="75"/>
  <c r="K92" i="5" s="1"/>
  <c r="O91" i="75"/>
  <c r="W75" i="75"/>
  <c r="J73" i="5"/>
  <c r="O31" i="75"/>
  <c r="F32" i="5" s="1"/>
  <c r="J30" i="5"/>
  <c r="O21" i="75"/>
  <c r="F22" i="5" s="1"/>
  <c r="J9" i="5"/>
  <c r="J5" i="5"/>
  <c r="J46" i="5"/>
  <c r="W27" i="75"/>
  <c r="K28" i="5" s="1"/>
  <c r="O22" i="75"/>
  <c r="F23" i="5" s="1"/>
  <c r="W63" i="75"/>
  <c r="K64" i="5" s="1"/>
  <c r="W49" i="75"/>
  <c r="K50" i="5" s="1"/>
  <c r="W20" i="75"/>
  <c r="K21" i="5" s="1"/>
  <c r="W12" i="75"/>
  <c r="K13" i="5" s="1"/>
  <c r="W54" i="75"/>
  <c r="K55" i="5" s="1"/>
  <c r="W40" i="75"/>
  <c r="K41" i="5" s="1"/>
  <c r="W19" i="75"/>
  <c r="K20" i="5" s="1"/>
  <c r="W11" i="75"/>
  <c r="K12" i="5" s="1"/>
  <c r="J11" i="5"/>
  <c r="J7" i="5"/>
  <c r="J68" i="5"/>
  <c r="W62" i="75"/>
  <c r="K63" i="5" s="1"/>
  <c r="O61" i="75"/>
  <c r="F62" i="5" s="1"/>
  <c r="W59" i="75"/>
  <c r="K60" i="5" s="1"/>
  <c r="W56" i="75"/>
  <c r="K57" i="5" s="1"/>
  <c r="J44" i="5"/>
  <c r="J40" i="5"/>
  <c r="W37" i="75"/>
  <c r="K38" i="5" s="1"/>
  <c r="O34" i="75"/>
  <c r="F35" i="5" s="1"/>
  <c r="J22" i="5"/>
  <c r="J20" i="5"/>
  <c r="J15" i="5"/>
  <c r="O56" i="75"/>
  <c r="F57" i="5" s="1"/>
  <c r="W38" i="75"/>
  <c r="K39" i="5" s="1"/>
  <c r="W18" i="75"/>
  <c r="K19" i="5" s="1"/>
  <c r="W16" i="75"/>
  <c r="K17" i="5" s="1"/>
  <c r="W70" i="75"/>
  <c r="K71" i="5" s="1"/>
  <c r="J67" i="5"/>
  <c r="W61" i="75"/>
  <c r="K62" i="5" s="1"/>
  <c r="J59" i="5"/>
  <c r="J49" i="5"/>
  <c r="J39" i="5"/>
  <c r="O33" i="75"/>
  <c r="F34" i="5" s="1"/>
  <c r="J19" i="5"/>
  <c r="J17" i="5"/>
  <c r="W8" i="75"/>
  <c r="K9" i="5" s="1"/>
  <c r="W4" i="75"/>
  <c r="K5" i="5" s="1"/>
  <c r="AE6" i="5"/>
  <c r="P129" i="4"/>
  <c r="AD130" i="5" s="1"/>
  <c r="P121" i="4"/>
  <c r="AD122" i="5" s="1"/>
  <c r="P37" i="4"/>
  <c r="AD38" i="5" s="1"/>
  <c r="P21" i="4"/>
  <c r="AD22" i="5" s="1"/>
  <c r="P9" i="4"/>
  <c r="AD10" i="5" s="1"/>
  <c r="P5" i="4"/>
  <c r="AD6" i="5" s="1"/>
  <c r="P116" i="4"/>
  <c r="AD117" i="5" s="1"/>
  <c r="P100" i="4"/>
  <c r="AD101" i="5" s="1"/>
  <c r="P17" i="4"/>
  <c r="AD18" i="5" s="1"/>
  <c r="P85" i="4"/>
  <c r="AD86" i="5" s="1"/>
  <c r="P74" i="4"/>
  <c r="AD75" i="5" s="1"/>
  <c r="P120" i="4"/>
  <c r="AD121" i="5" s="1"/>
  <c r="P113" i="4"/>
  <c r="AD114" i="5" s="1"/>
  <c r="P31" i="4"/>
  <c r="AD32" i="5" s="1"/>
  <c r="AE17" i="5"/>
  <c r="P15" i="4"/>
  <c r="AD16" i="5" s="1"/>
  <c r="P8" i="4"/>
  <c r="AD9" i="5" s="1"/>
  <c r="P112" i="4"/>
  <c r="AD113" i="5" s="1"/>
  <c r="P104" i="4"/>
  <c r="AD105" i="5" s="1"/>
  <c r="P96" i="4"/>
  <c r="AD97" i="5" s="1"/>
  <c r="P89" i="4"/>
  <c r="AD90" i="5" s="1"/>
  <c r="P86" i="4"/>
  <c r="AD87" i="5" s="1"/>
  <c r="P79" i="4"/>
  <c r="AD80" i="5" s="1"/>
  <c r="P41" i="4"/>
  <c r="AD42" i="5" s="1"/>
  <c r="P25" i="4"/>
  <c r="AD26" i="5" s="1"/>
  <c r="P13" i="4"/>
  <c r="AD14" i="5" s="1"/>
  <c r="P128" i="4"/>
  <c r="AD129" i="5" s="1"/>
  <c r="P123" i="4"/>
  <c r="AD124" i="5" s="1"/>
  <c r="P115" i="4"/>
  <c r="AD116" i="5" s="1"/>
  <c r="P107" i="4"/>
  <c r="AD108" i="5" s="1"/>
  <c r="P99" i="4"/>
  <c r="AD100" i="5" s="1"/>
  <c r="P91" i="4"/>
  <c r="AD92" i="5" s="1"/>
  <c r="P44" i="4"/>
  <c r="AD45" i="5" s="1"/>
  <c r="P35" i="4"/>
  <c r="AD36" i="5" s="1"/>
  <c r="AE21" i="5"/>
  <c r="P19" i="4"/>
  <c r="AD20" i="5" s="1"/>
  <c r="P33" i="4"/>
  <c r="AD34" i="5" s="1"/>
  <c r="P27" i="4"/>
  <c r="AD28" i="5" s="1"/>
  <c r="AE134" i="5"/>
  <c r="AE132" i="5"/>
  <c r="P131" i="4"/>
  <c r="AD132" i="5" s="1"/>
  <c r="P125" i="4"/>
  <c r="AD126" i="5" s="1"/>
  <c r="P45" i="4"/>
  <c r="AD46" i="5" s="1"/>
  <c r="AE44" i="5"/>
  <c r="P29" i="4"/>
  <c r="AD30" i="5" s="1"/>
  <c r="P7" i="4"/>
  <c r="AD8" i="5" s="1"/>
  <c r="AF135" i="5"/>
  <c r="AF133" i="5"/>
  <c r="AF107" i="5"/>
  <c r="AF100" i="5"/>
  <c r="AF99" i="5"/>
  <c r="AF38" i="5"/>
  <c r="AF25" i="5"/>
  <c r="AF22" i="5"/>
  <c r="AF9" i="5"/>
  <c r="AF6" i="5"/>
  <c r="AF5" i="5"/>
  <c r="AF19" i="5"/>
  <c r="AF109" i="5"/>
  <c r="AF101" i="5"/>
  <c r="AF93" i="5"/>
  <c r="AF45" i="5"/>
  <c r="AF29" i="5"/>
  <c r="AF26" i="5"/>
  <c r="AF13" i="5"/>
  <c r="AF36" i="5"/>
  <c r="AF23" i="5"/>
  <c r="AF20" i="5"/>
  <c r="AF95" i="5"/>
  <c r="AF86" i="5"/>
  <c r="AF125" i="5"/>
  <c r="AF49" i="5"/>
  <c r="AF88" i="5"/>
  <c r="AF87" i="5"/>
  <c r="AF70" i="5"/>
  <c r="AF40" i="5"/>
  <c r="AF27" i="5"/>
  <c r="AF24" i="5"/>
  <c r="AF11" i="5"/>
  <c r="AF35" i="5"/>
  <c r="AF16" i="5"/>
  <c r="AF106" i="5"/>
  <c r="AF98" i="5"/>
  <c r="AF54" i="5"/>
  <c r="AF47" i="5"/>
  <c r="AF37" i="5"/>
  <c r="AF34" i="5"/>
  <c r="AF94" i="5"/>
  <c r="AF8" i="5"/>
  <c r="AF122" i="5"/>
  <c r="AG9" i="3"/>
  <c r="T10" i="5" s="1"/>
  <c r="AF116" i="5"/>
  <c r="AG8" i="3"/>
  <c r="T9" i="5" s="1"/>
  <c r="AG7" i="3"/>
  <c r="T8" i="5" s="1"/>
  <c r="AF92" i="5"/>
  <c r="AF14" i="5"/>
  <c r="AG3" i="3"/>
  <c r="P8" i="5"/>
  <c r="I10" i="3"/>
  <c r="O11" i="5" s="1"/>
  <c r="I11" i="3"/>
  <c r="O12" i="5" s="1"/>
  <c r="I9" i="3"/>
  <c r="O10" i="5" s="1"/>
  <c r="I3" i="3"/>
  <c r="J78" i="5"/>
  <c r="J82" i="5"/>
  <c r="O134" i="75"/>
  <c r="F135" i="5" s="1"/>
  <c r="O101" i="75"/>
  <c r="F102" i="5" s="1"/>
  <c r="O126" i="75"/>
  <c r="F127" i="5" s="1"/>
  <c r="O133" i="75"/>
  <c r="F134" i="5" s="1"/>
  <c r="O121" i="75"/>
  <c r="F122" i="5" s="1"/>
  <c r="O99" i="75"/>
  <c r="F100" i="5" s="1"/>
  <c r="O132" i="75"/>
  <c r="F133" i="5" s="1"/>
  <c r="O125" i="75"/>
  <c r="F126" i="5" s="1"/>
  <c r="O123" i="75"/>
  <c r="F124" i="5" s="1"/>
  <c r="O131" i="75"/>
  <c r="F132" i="5" s="1"/>
  <c r="O122" i="75"/>
  <c r="F123" i="5" s="1"/>
  <c r="O119" i="75"/>
  <c r="F120" i="5" s="1"/>
  <c r="O115" i="75"/>
  <c r="F116" i="5" s="1"/>
  <c r="O111" i="75"/>
  <c r="F112" i="5" s="1"/>
  <c r="O107" i="75"/>
  <c r="F108" i="5" s="1"/>
  <c r="O103" i="75"/>
  <c r="F104" i="5" s="1"/>
  <c r="O100" i="75"/>
  <c r="F101" i="5" s="1"/>
  <c r="O124" i="75"/>
  <c r="F125" i="5" s="1"/>
  <c r="O12" i="75"/>
  <c r="F13" i="5" s="1"/>
  <c r="O130" i="75"/>
  <c r="F131" i="5" s="1"/>
  <c r="O80" i="75"/>
  <c r="W76" i="75"/>
  <c r="K77" i="5" s="1"/>
  <c r="J77" i="5"/>
  <c r="O77" i="75"/>
  <c r="O74" i="75"/>
  <c r="W71" i="75"/>
  <c r="K72" i="5" s="1"/>
  <c r="J72" i="5"/>
  <c r="W64" i="75"/>
  <c r="K65" i="5" s="1"/>
  <c r="J65" i="5"/>
  <c r="J75" i="5"/>
  <c r="O65" i="75"/>
  <c r="W74" i="75"/>
  <c r="K75" i="5" s="1"/>
  <c r="W84" i="75"/>
  <c r="K85" i="5" s="1"/>
  <c r="W77" i="75"/>
  <c r="K78" i="5" s="1"/>
  <c r="J63" i="5"/>
  <c r="J70" i="5"/>
  <c r="W69" i="75"/>
  <c r="K70" i="5" s="1"/>
  <c r="J69" i="5"/>
  <c r="W68" i="75"/>
  <c r="K69" i="5" s="1"/>
  <c r="O57" i="75"/>
  <c r="F58" i="5" s="1"/>
  <c r="O45" i="75"/>
  <c r="F46" i="5" s="1"/>
  <c r="O55" i="75"/>
  <c r="F56" i="5" s="1"/>
  <c r="O62" i="75"/>
  <c r="O49" i="75"/>
  <c r="F50" i="5" s="1"/>
  <c r="O66" i="75"/>
  <c r="O64" i="75"/>
  <c r="O60" i="75"/>
  <c r="F61" i="5" s="1"/>
  <c r="J56" i="5"/>
  <c r="J48" i="5"/>
  <c r="O44" i="75"/>
  <c r="F45" i="5" s="1"/>
  <c r="W47" i="75"/>
  <c r="K48" i="5" s="1"/>
  <c r="W53" i="75"/>
  <c r="K54" i="5" s="1"/>
  <c r="W58" i="75"/>
  <c r="K59" i="5" s="1"/>
  <c r="W52" i="75"/>
  <c r="K53" i="5" s="1"/>
  <c r="J52" i="5"/>
  <c r="W51" i="75"/>
  <c r="K52" i="5" s="1"/>
  <c r="J51" i="5"/>
  <c r="W45" i="75"/>
  <c r="K46" i="5" s="1"/>
  <c r="J58" i="5"/>
  <c r="J50" i="5"/>
  <c r="O29" i="75"/>
  <c r="F30" i="5" s="1"/>
  <c r="O24" i="75"/>
  <c r="F25" i="5" s="1"/>
  <c r="O18" i="75"/>
  <c r="F19" i="5" s="1"/>
  <c r="J29" i="5"/>
  <c r="O15" i="75"/>
  <c r="F16" i="5" s="1"/>
  <c r="O19" i="75"/>
  <c r="F20" i="5" s="1"/>
  <c r="O11" i="75"/>
  <c r="F12" i="5" s="1"/>
  <c r="O9" i="75"/>
  <c r="F10" i="5" s="1"/>
  <c r="O13" i="75"/>
  <c r="F14" i="5" s="1"/>
  <c r="O23" i="75"/>
  <c r="F24" i="5" s="1"/>
  <c r="O16" i="75"/>
  <c r="F17" i="5" s="1"/>
  <c r="J28" i="5"/>
  <c r="O20" i="75"/>
  <c r="F21" i="5" s="1"/>
  <c r="O17" i="75"/>
  <c r="F18" i="5" s="1"/>
  <c r="O14" i="75"/>
  <c r="F15" i="5" s="1"/>
  <c r="O10" i="75"/>
  <c r="F11" i="5" s="1"/>
  <c r="O8" i="75"/>
  <c r="F9" i="5" s="1"/>
  <c r="O3" i="75"/>
  <c r="J127" i="4"/>
  <c r="P118" i="4"/>
  <c r="AD119" i="5" s="1"/>
  <c r="J111" i="4"/>
  <c r="P102" i="4"/>
  <c r="AD103" i="5" s="1"/>
  <c r="J95" i="4"/>
  <c r="J131" i="4"/>
  <c r="P122" i="4"/>
  <c r="AD123" i="5" s="1"/>
  <c r="J115" i="4"/>
  <c r="P106" i="4"/>
  <c r="AD107" i="5" s="1"/>
  <c r="J99" i="4"/>
  <c r="P124" i="4"/>
  <c r="AD125" i="5" s="1"/>
  <c r="J117" i="4"/>
  <c r="P108" i="4"/>
  <c r="AD109" i="5" s="1"/>
  <c r="J101" i="4"/>
  <c r="P92" i="4"/>
  <c r="AD93" i="5" s="1"/>
  <c r="AF90" i="5"/>
  <c r="P134" i="4"/>
  <c r="AD135" i="5" s="1"/>
  <c r="P126" i="4"/>
  <c r="AD127" i="5" s="1"/>
  <c r="J119" i="4"/>
  <c r="P110" i="4"/>
  <c r="AD111" i="5" s="1"/>
  <c r="J103" i="4"/>
  <c r="P94" i="4"/>
  <c r="AD95" i="5" s="1"/>
  <c r="P132" i="4"/>
  <c r="AD133" i="5" s="1"/>
  <c r="P130" i="4"/>
  <c r="AD131" i="5" s="1"/>
  <c r="J123" i="4"/>
  <c r="P114" i="4"/>
  <c r="AD115" i="5" s="1"/>
  <c r="J107" i="4"/>
  <c r="P98" i="4"/>
  <c r="AD99" i="5" s="1"/>
  <c r="J91" i="4"/>
  <c r="AF81" i="5"/>
  <c r="P80" i="4"/>
  <c r="AD81" i="5" s="1"/>
  <c r="AF73" i="5"/>
  <c r="P72" i="4"/>
  <c r="AD73" i="5" s="1"/>
  <c r="AF71" i="5"/>
  <c r="P70" i="4"/>
  <c r="AD71" i="5" s="1"/>
  <c r="P68" i="4"/>
  <c r="AD69" i="5" s="1"/>
  <c r="P66" i="4"/>
  <c r="AD67" i="5" s="1"/>
  <c r="AF65" i="5"/>
  <c r="P64" i="4"/>
  <c r="AD65" i="5" s="1"/>
  <c r="P62" i="4"/>
  <c r="AD63" i="5" s="1"/>
  <c r="P60" i="4"/>
  <c r="AD61" i="5" s="1"/>
  <c r="AF85" i="5"/>
  <c r="P84" i="4"/>
  <c r="AD85" i="5" s="1"/>
  <c r="AF89" i="5"/>
  <c r="P88" i="4"/>
  <c r="AD89" i="5" s="1"/>
  <c r="AF79" i="5"/>
  <c r="P78" i="4"/>
  <c r="AD79" i="5" s="1"/>
  <c r="AE70" i="5"/>
  <c r="AE68" i="5"/>
  <c r="AE59" i="5"/>
  <c r="AE80" i="5"/>
  <c r="AF83" i="5"/>
  <c r="P82" i="4"/>
  <c r="AD83" i="5" s="1"/>
  <c r="AF91" i="5"/>
  <c r="P90" i="4"/>
  <c r="AD91" i="5" s="1"/>
  <c r="P76" i="4"/>
  <c r="AD77" i="5" s="1"/>
  <c r="P40" i="4"/>
  <c r="AD41" i="5" s="1"/>
  <c r="AE47" i="5"/>
  <c r="P36" i="4"/>
  <c r="AD37" i="5" s="1"/>
  <c r="P32" i="4"/>
  <c r="AD33" i="5" s="1"/>
  <c r="P28" i="4"/>
  <c r="AD29" i="5" s="1"/>
  <c r="P24" i="4"/>
  <c r="AD25" i="5" s="1"/>
  <c r="P20" i="4"/>
  <c r="AD21" i="5" s="1"/>
  <c r="P16" i="4"/>
  <c r="AD17" i="5" s="1"/>
  <c r="J15" i="4"/>
  <c r="P12" i="4"/>
  <c r="AD13" i="5" s="1"/>
  <c r="AF57" i="5"/>
  <c r="P56" i="4"/>
  <c r="AD57" i="5" s="1"/>
  <c r="AE51" i="5"/>
  <c r="P43" i="4"/>
  <c r="AD44" i="5" s="1"/>
  <c r="P42" i="4"/>
  <c r="AD43" i="5" s="1"/>
  <c r="AF42" i="5"/>
  <c r="K11" i="4"/>
  <c r="J7" i="4"/>
  <c r="P55" i="4"/>
  <c r="AD56" i="5" s="1"/>
  <c r="P4" i="4"/>
  <c r="P58" i="4"/>
  <c r="AD59" i="5" s="1"/>
  <c r="P54" i="4"/>
  <c r="AD55" i="5" s="1"/>
  <c r="P53" i="4"/>
  <c r="AD54" i="5" s="1"/>
  <c r="P51" i="4"/>
  <c r="AD52" i="5" s="1"/>
  <c r="P49" i="4"/>
  <c r="AD50" i="5" s="1"/>
  <c r="P47" i="4"/>
  <c r="AD48" i="5" s="1"/>
  <c r="P46" i="4"/>
  <c r="AD47" i="5" s="1"/>
  <c r="P38" i="4"/>
  <c r="AD39" i="5" s="1"/>
  <c r="P34" i="4"/>
  <c r="AD35" i="5" s="1"/>
  <c r="P30" i="4"/>
  <c r="AD31" i="5" s="1"/>
  <c r="P26" i="4"/>
  <c r="AD27" i="5" s="1"/>
  <c r="P22" i="4"/>
  <c r="AD23" i="5" s="1"/>
  <c r="P18" i="4"/>
  <c r="AD19" i="5" s="1"/>
  <c r="J17" i="4"/>
  <c r="P14" i="4"/>
  <c r="AD15" i="5" s="1"/>
  <c r="J13" i="4"/>
  <c r="P10" i="4"/>
  <c r="AD11" i="5" s="1"/>
  <c r="J9" i="4"/>
  <c r="P52" i="4"/>
  <c r="AD53" i="5" s="1"/>
  <c r="P50" i="4"/>
  <c r="AD51" i="5" s="1"/>
  <c r="P48" i="4"/>
  <c r="AD49" i="5" s="1"/>
  <c r="P6" i="4"/>
  <c r="AD7" i="5" s="1"/>
  <c r="V4" i="5"/>
  <c r="Q9" i="5" l="1"/>
  <c r="AC122" i="5"/>
  <c r="AC34" i="5"/>
  <c r="AG123" i="5"/>
  <c r="AC12" i="5"/>
  <c r="AC60" i="5"/>
  <c r="AC7" i="5"/>
  <c r="AC54" i="5"/>
  <c r="AC47" i="5"/>
  <c r="AG111" i="5"/>
  <c r="AG54" i="5"/>
  <c r="K121" i="4"/>
  <c r="AG27" i="5"/>
  <c r="K59" i="4"/>
  <c r="Q4" i="3"/>
  <c r="Q11" i="5"/>
  <c r="AG132" i="5"/>
  <c r="AG95" i="5"/>
  <c r="AG99" i="5"/>
  <c r="AG135" i="5"/>
  <c r="AG21" i="5"/>
  <c r="AG71" i="5"/>
  <c r="AG103" i="5"/>
  <c r="Q10" i="5"/>
  <c r="AG107" i="5"/>
  <c r="AG13" i="5"/>
  <c r="AG77" i="5"/>
  <c r="AG59" i="5"/>
  <c r="AG91" i="5"/>
  <c r="AG69" i="5"/>
  <c r="AG133" i="5"/>
  <c r="K46" i="4"/>
  <c r="AG7" i="5"/>
  <c r="AG43" i="5"/>
  <c r="AG8" i="5"/>
  <c r="Q6" i="5"/>
  <c r="AG65" i="5"/>
  <c r="AG73" i="5"/>
  <c r="Q12" i="5"/>
  <c r="AG117" i="5"/>
  <c r="Q13" i="5"/>
  <c r="AG39" i="5"/>
  <c r="AG81" i="5"/>
  <c r="F75" i="5"/>
  <c r="R74" i="75"/>
  <c r="I75" i="5" s="1"/>
  <c r="AG36" i="5"/>
  <c r="X75" i="75"/>
  <c r="L76" i="5" s="1"/>
  <c r="K76" i="5"/>
  <c r="X128" i="75"/>
  <c r="L129" i="5" s="1"/>
  <c r="J129" i="5"/>
  <c r="F85" i="5"/>
  <c r="R84" i="75"/>
  <c r="I85" i="5" s="1"/>
  <c r="F94" i="5"/>
  <c r="R93" i="75"/>
  <c r="I94" i="5" s="1"/>
  <c r="F74" i="5"/>
  <c r="R73" i="75"/>
  <c r="I74" i="5" s="1"/>
  <c r="F92" i="5"/>
  <c r="R91" i="75"/>
  <c r="F71" i="5"/>
  <c r="R70" i="75"/>
  <c r="I71" i="5" s="1"/>
  <c r="F99" i="5"/>
  <c r="R98" i="75"/>
  <c r="I99" i="5" s="1"/>
  <c r="F95" i="5"/>
  <c r="R94" i="75"/>
  <c r="I95" i="5" s="1"/>
  <c r="F80" i="5"/>
  <c r="R79" i="75"/>
  <c r="I80" i="5" s="1"/>
  <c r="F93" i="5"/>
  <c r="R92" i="75"/>
  <c r="Q8" i="5"/>
  <c r="AG45" i="5"/>
  <c r="F77" i="5"/>
  <c r="R76" i="75"/>
  <c r="I77" i="5" s="1"/>
  <c r="X78" i="75"/>
  <c r="L79" i="5" s="1"/>
  <c r="F90" i="5"/>
  <c r="R89" i="75"/>
  <c r="I90" i="5" s="1"/>
  <c r="X44" i="75"/>
  <c r="L45" i="5" s="1"/>
  <c r="K45" i="5"/>
  <c r="F66" i="5"/>
  <c r="R65" i="75"/>
  <c r="I66" i="5" s="1"/>
  <c r="AG63" i="5"/>
  <c r="AG109" i="5"/>
  <c r="X25" i="75"/>
  <c r="L26" i="5" s="1"/>
  <c r="J26" i="5"/>
  <c r="F65" i="5"/>
  <c r="R64" i="75"/>
  <c r="I65" i="5" s="1"/>
  <c r="AG124" i="5"/>
  <c r="AG80" i="5"/>
  <c r="AG113" i="5"/>
  <c r="AG75" i="5"/>
  <c r="AG10" i="5"/>
  <c r="AG130" i="5"/>
  <c r="X13" i="75"/>
  <c r="L14" i="5" s="1"/>
  <c r="J14" i="5"/>
  <c r="X79" i="75"/>
  <c r="L80" i="5" s="1"/>
  <c r="K80" i="5"/>
  <c r="F68" i="5"/>
  <c r="R67" i="75"/>
  <c r="F69" i="5"/>
  <c r="R68" i="75"/>
  <c r="I69" i="5" s="1"/>
  <c r="F84" i="5"/>
  <c r="R83" i="75"/>
  <c r="I84" i="5" s="1"/>
  <c r="AG82" i="5"/>
  <c r="AG120" i="5"/>
  <c r="AG106" i="5"/>
  <c r="Q7" i="5"/>
  <c r="AG89" i="5"/>
  <c r="AG48" i="5"/>
  <c r="X26" i="75"/>
  <c r="L27" i="5" s="1"/>
  <c r="J27" i="5"/>
  <c r="F67" i="5"/>
  <c r="R66" i="75"/>
  <c r="I67" i="5" s="1"/>
  <c r="F81" i="5"/>
  <c r="R80" i="75"/>
  <c r="I81" i="5" s="1"/>
  <c r="AG129" i="5"/>
  <c r="AG14" i="5"/>
  <c r="AG87" i="5"/>
  <c r="F97" i="5"/>
  <c r="R96" i="75"/>
  <c r="I97" i="5" s="1"/>
  <c r="F87" i="5"/>
  <c r="R86" i="75"/>
  <c r="I87" i="5" s="1"/>
  <c r="F88" i="5"/>
  <c r="R87" i="75"/>
  <c r="I88" i="5" s="1"/>
  <c r="F83" i="5"/>
  <c r="R82" i="75"/>
  <c r="I83" i="5" s="1"/>
  <c r="X93" i="75"/>
  <c r="L94" i="5" s="1"/>
  <c r="J94" i="5"/>
  <c r="AG31" i="5"/>
  <c r="AG35" i="5"/>
  <c r="F78" i="5"/>
  <c r="R77" i="75"/>
  <c r="I78" i="5" s="1"/>
  <c r="AG19" i="5"/>
  <c r="AG41" i="5"/>
  <c r="AG115" i="5"/>
  <c r="AG125" i="5"/>
  <c r="AG20" i="5"/>
  <c r="AG100" i="5"/>
  <c r="AG90" i="5"/>
  <c r="AG86" i="5"/>
  <c r="F98" i="5"/>
  <c r="R97" i="75"/>
  <c r="I98" i="5" s="1"/>
  <c r="F64" i="5"/>
  <c r="R63" i="75"/>
  <c r="I64" i="5" s="1"/>
  <c r="X95" i="75"/>
  <c r="L96" i="5" s="1"/>
  <c r="K96" i="5"/>
  <c r="F73" i="5"/>
  <c r="R72" i="75"/>
  <c r="I73" i="5" s="1"/>
  <c r="AG17" i="5"/>
  <c r="AG53" i="5"/>
  <c r="AG23" i="5"/>
  <c r="AG85" i="5"/>
  <c r="AG119" i="5"/>
  <c r="F63" i="5"/>
  <c r="R62" i="75"/>
  <c r="I63" i="5" s="1"/>
  <c r="AG30" i="5"/>
  <c r="AG108" i="5"/>
  <c r="AG114" i="5"/>
  <c r="F79" i="5"/>
  <c r="R78" i="75"/>
  <c r="I79" i="5" s="1"/>
  <c r="F96" i="5"/>
  <c r="R95" i="75"/>
  <c r="I96" i="5" s="1"/>
  <c r="F91" i="5"/>
  <c r="R90" i="75"/>
  <c r="I91" i="5" s="1"/>
  <c r="AG104" i="5"/>
  <c r="K6" i="4"/>
  <c r="AG49" i="5"/>
  <c r="AG56" i="5"/>
  <c r="AG92" i="5"/>
  <c r="AG60" i="5"/>
  <c r="AG84" i="5"/>
  <c r="AG62" i="5"/>
  <c r="AG40" i="5"/>
  <c r="AG51" i="5"/>
  <c r="AG52" i="5"/>
  <c r="AG127" i="5"/>
  <c r="AG16" i="5"/>
  <c r="AG76" i="5"/>
  <c r="K24" i="4"/>
  <c r="AB25" i="5"/>
  <c r="AC25" i="5" s="1"/>
  <c r="K96" i="4"/>
  <c r="AB97" i="5"/>
  <c r="AC97" i="5" s="1"/>
  <c r="Y120" i="4"/>
  <c r="AF121" i="5"/>
  <c r="AG121" i="5" s="1"/>
  <c r="AG24" i="5"/>
  <c r="AG70" i="5"/>
  <c r="K10" i="4"/>
  <c r="AB11" i="5"/>
  <c r="AC11" i="5" s="1"/>
  <c r="K71" i="4"/>
  <c r="AB72" i="5"/>
  <c r="AC72" i="5" s="1"/>
  <c r="K72" i="4"/>
  <c r="AB73" i="5"/>
  <c r="AC73" i="5" s="1"/>
  <c r="K114" i="4"/>
  <c r="AB115" i="5"/>
  <c r="AC115" i="5" s="1"/>
  <c r="K16" i="4"/>
  <c r="AB17" i="5"/>
  <c r="AC17" i="5" s="1"/>
  <c r="K38" i="4"/>
  <c r="AB39" i="5"/>
  <c r="AC39" i="5" s="1"/>
  <c r="K105" i="4"/>
  <c r="AB106" i="5"/>
  <c r="AC106" i="5" s="1"/>
  <c r="K104" i="4"/>
  <c r="AB105" i="5"/>
  <c r="AC105" i="5" s="1"/>
  <c r="K41" i="4"/>
  <c r="AB42" i="5"/>
  <c r="AC42" i="5" s="1"/>
  <c r="K28" i="4"/>
  <c r="AB29" i="5"/>
  <c r="AC29" i="5" s="1"/>
  <c r="K61" i="4"/>
  <c r="AB62" i="5"/>
  <c r="AC62" i="5" s="1"/>
  <c r="K42" i="4"/>
  <c r="AB43" i="5"/>
  <c r="AC43" i="5" s="1"/>
  <c r="K58" i="4"/>
  <c r="AB59" i="5"/>
  <c r="AC59" i="5" s="1"/>
  <c r="AH59" i="5" s="1"/>
  <c r="K94" i="4"/>
  <c r="AB95" i="5"/>
  <c r="AC95" i="5" s="1"/>
  <c r="K78" i="4"/>
  <c r="AB79" i="5"/>
  <c r="AC79" i="5" s="1"/>
  <c r="K74" i="4"/>
  <c r="AB75" i="5"/>
  <c r="AC75" i="5" s="1"/>
  <c r="K109" i="4"/>
  <c r="AB110" i="5"/>
  <c r="AC110" i="5" s="1"/>
  <c r="K8" i="4"/>
  <c r="AB9" i="5"/>
  <c r="AC9" i="5" s="1"/>
  <c r="K40" i="4"/>
  <c r="AB41" i="5"/>
  <c r="AC41" i="5" s="1"/>
  <c r="K70" i="4"/>
  <c r="AB71" i="5"/>
  <c r="AC71" i="5" s="1"/>
  <c r="K113" i="4"/>
  <c r="AB114" i="5"/>
  <c r="AC114" i="5" s="1"/>
  <c r="K112" i="4"/>
  <c r="AB113" i="5"/>
  <c r="AC113" i="5" s="1"/>
  <c r="K51" i="4"/>
  <c r="AB52" i="5"/>
  <c r="AC52" i="5" s="1"/>
  <c r="K36" i="4"/>
  <c r="AB37" i="5"/>
  <c r="AC37" i="5" s="1"/>
  <c r="AG128" i="5"/>
  <c r="K85" i="4"/>
  <c r="AB86" i="5"/>
  <c r="AC86" i="5" s="1"/>
  <c r="K23" i="4"/>
  <c r="AB24" i="5"/>
  <c r="AC24" i="5" s="1"/>
  <c r="AG98" i="5"/>
  <c r="K102" i="4"/>
  <c r="AB103" i="5"/>
  <c r="AC103" i="5" s="1"/>
  <c r="K17" i="4"/>
  <c r="AB18" i="5"/>
  <c r="AC18" i="5" s="1"/>
  <c r="K35" i="4"/>
  <c r="AB36" i="5"/>
  <c r="AC36" i="5" s="1"/>
  <c r="AG26" i="5"/>
  <c r="AG18" i="5"/>
  <c r="AG68" i="5"/>
  <c r="K4" i="4"/>
  <c r="AB5" i="5"/>
  <c r="AC5" i="5" s="1"/>
  <c r="AG72" i="5"/>
  <c r="K79" i="4"/>
  <c r="AB80" i="5"/>
  <c r="AC80" i="5" s="1"/>
  <c r="K14" i="4"/>
  <c r="AB15" i="5"/>
  <c r="AC15" i="5" s="1"/>
  <c r="K32" i="4"/>
  <c r="AB33" i="5"/>
  <c r="AC33" i="5" s="1"/>
  <c r="K64" i="4"/>
  <c r="AB65" i="5"/>
  <c r="AC65" i="5" s="1"/>
  <c r="K120" i="4"/>
  <c r="AB121" i="5"/>
  <c r="AC121" i="5" s="1"/>
  <c r="K44" i="4"/>
  <c r="AB45" i="5"/>
  <c r="AC45" i="5" s="1"/>
  <c r="AG134" i="5"/>
  <c r="K50" i="4"/>
  <c r="AB51" i="5"/>
  <c r="AC51" i="5" s="1"/>
  <c r="K93" i="4"/>
  <c r="AB94" i="5"/>
  <c r="AC94" i="5" s="1"/>
  <c r="K31" i="4"/>
  <c r="AB32" i="5"/>
  <c r="AC32" i="5" s="1"/>
  <c r="K5" i="4"/>
  <c r="AB6" i="5"/>
  <c r="AC6" i="5" s="1"/>
  <c r="K110" i="4"/>
  <c r="AB111" i="5"/>
  <c r="AC111" i="5" s="1"/>
  <c r="AH111" i="5" s="1"/>
  <c r="K66" i="4"/>
  <c r="AB67" i="5"/>
  <c r="AC67" i="5" s="1"/>
  <c r="K132" i="4"/>
  <c r="AB133" i="5"/>
  <c r="AC133" i="5" s="1"/>
  <c r="AG83" i="5"/>
  <c r="K107" i="4"/>
  <c r="AB108" i="5"/>
  <c r="AC108" i="5" s="1"/>
  <c r="K119" i="4"/>
  <c r="AB120" i="5"/>
  <c r="AC120" i="5" s="1"/>
  <c r="AG25" i="5"/>
  <c r="AG97" i="5"/>
  <c r="AG94" i="5"/>
  <c r="K52" i="4"/>
  <c r="AB53" i="5"/>
  <c r="AC53" i="5" s="1"/>
  <c r="AG112" i="5"/>
  <c r="K82" i="4"/>
  <c r="AB83" i="5"/>
  <c r="AC83" i="5" s="1"/>
  <c r="K86" i="4"/>
  <c r="AB87" i="5"/>
  <c r="AC87" i="5" s="1"/>
  <c r="K69" i="4"/>
  <c r="AB70" i="5"/>
  <c r="AC70" i="5" s="1"/>
  <c r="K43" i="4"/>
  <c r="AB44" i="5"/>
  <c r="AC44" i="5" s="1"/>
  <c r="K49" i="4"/>
  <c r="AB50" i="5"/>
  <c r="AC50" i="5" s="1"/>
  <c r="K129" i="4"/>
  <c r="AB130" i="5"/>
  <c r="AC130" i="5" s="1"/>
  <c r="K128" i="4"/>
  <c r="AB129" i="5"/>
  <c r="AC129" i="5" s="1"/>
  <c r="K57" i="4"/>
  <c r="AB58" i="5"/>
  <c r="AC58" i="5" s="1"/>
  <c r="K130" i="4"/>
  <c r="AB131" i="5"/>
  <c r="AC131" i="5" s="1"/>
  <c r="K98" i="4"/>
  <c r="AB99" i="5"/>
  <c r="AC99" i="5" s="1"/>
  <c r="K125" i="4"/>
  <c r="AB126" i="5"/>
  <c r="AC126" i="5" s="1"/>
  <c r="K39" i="4"/>
  <c r="AB40" i="5"/>
  <c r="AC40" i="5" s="1"/>
  <c r="K77" i="4"/>
  <c r="AB78" i="5"/>
  <c r="AC78" i="5" s="1"/>
  <c r="K118" i="4"/>
  <c r="AB119" i="5"/>
  <c r="AC119" i="5" s="1"/>
  <c r="K103" i="4"/>
  <c r="AB104" i="5"/>
  <c r="AC104" i="5" s="1"/>
  <c r="K15" i="4"/>
  <c r="AB16" i="5"/>
  <c r="AC16" i="5" s="1"/>
  <c r="AG9" i="5"/>
  <c r="K9" i="4"/>
  <c r="AB10" i="5"/>
  <c r="AC10" i="5" s="1"/>
  <c r="AG34" i="5"/>
  <c r="AH34" i="5" s="1"/>
  <c r="AG131" i="5"/>
  <c r="AG101" i="5"/>
  <c r="AG102" i="5"/>
  <c r="K60" i="4"/>
  <c r="AB61" i="5"/>
  <c r="AC61" i="5" s="1"/>
  <c r="K18" i="4"/>
  <c r="AB19" i="5"/>
  <c r="AC19" i="5" s="1"/>
  <c r="K87" i="4"/>
  <c r="AB88" i="5"/>
  <c r="AC88" i="5" s="1"/>
  <c r="K21" i="4"/>
  <c r="AB22" i="5"/>
  <c r="AC22" i="5" s="1"/>
  <c r="K80" i="4"/>
  <c r="AB81" i="5"/>
  <c r="AC81" i="5" s="1"/>
  <c r="K83" i="4"/>
  <c r="AB84" i="5"/>
  <c r="AC84" i="5" s="1"/>
  <c r="K65" i="4"/>
  <c r="AB66" i="5"/>
  <c r="AC66" i="5" s="1"/>
  <c r="K124" i="4"/>
  <c r="AB125" i="5"/>
  <c r="AC125" i="5" s="1"/>
  <c r="K76" i="4"/>
  <c r="AB77" i="5"/>
  <c r="AC77" i="5" s="1"/>
  <c r="K122" i="4"/>
  <c r="AB123" i="5"/>
  <c r="AC123" i="5" s="1"/>
  <c r="AH123" i="5" s="1"/>
  <c r="K47" i="4"/>
  <c r="AB48" i="5"/>
  <c r="AC48" i="5" s="1"/>
  <c r="K73" i="4"/>
  <c r="AB74" i="5"/>
  <c r="AC74" i="5" s="1"/>
  <c r="K133" i="4"/>
  <c r="AB134" i="5"/>
  <c r="AC134" i="5" s="1"/>
  <c r="K126" i="4"/>
  <c r="AB127" i="5"/>
  <c r="AC127" i="5" s="1"/>
  <c r="K95" i="4"/>
  <c r="AB96" i="5"/>
  <c r="AC96" i="5" s="1"/>
  <c r="AG32" i="5"/>
  <c r="K62" i="4"/>
  <c r="AB63" i="5"/>
  <c r="AC63" i="5" s="1"/>
  <c r="K26" i="4"/>
  <c r="AB27" i="5"/>
  <c r="AC27" i="5" s="1"/>
  <c r="K75" i="4"/>
  <c r="AB76" i="5"/>
  <c r="AC76" i="5" s="1"/>
  <c r="K7" i="4"/>
  <c r="AB8" i="5"/>
  <c r="AC8" i="5" s="1"/>
  <c r="AG29" i="5"/>
  <c r="K115" i="4"/>
  <c r="AB116" i="5"/>
  <c r="AC116" i="5" s="1"/>
  <c r="AG57" i="5"/>
  <c r="AG42" i="5"/>
  <c r="AG38" i="5"/>
  <c r="AG12" i="5"/>
  <c r="AH12" i="5" s="1"/>
  <c r="AG110" i="5"/>
  <c r="K92" i="4"/>
  <c r="AB93" i="5"/>
  <c r="AC93" i="5" s="1"/>
  <c r="K34" i="4"/>
  <c r="AB35" i="5"/>
  <c r="AC35" i="5" s="1"/>
  <c r="K90" i="4"/>
  <c r="AB91" i="5"/>
  <c r="AC91" i="5" s="1"/>
  <c r="K29" i="4"/>
  <c r="AB30" i="5"/>
  <c r="AC30" i="5" s="1"/>
  <c r="K88" i="4"/>
  <c r="AB89" i="5"/>
  <c r="AC89" i="5" s="1"/>
  <c r="AH89" i="5" s="1"/>
  <c r="K19" i="4"/>
  <c r="AB20" i="5"/>
  <c r="AC20" i="5" s="1"/>
  <c r="K68" i="4"/>
  <c r="AB69" i="5"/>
  <c r="AC69" i="5" s="1"/>
  <c r="K48" i="4"/>
  <c r="AB49" i="5"/>
  <c r="AC49" i="5" s="1"/>
  <c r="K84" i="4"/>
  <c r="AB85" i="5"/>
  <c r="AC85" i="5" s="1"/>
  <c r="AH85" i="5" s="1"/>
  <c r="AG88" i="5"/>
  <c r="K108" i="4"/>
  <c r="AB109" i="5"/>
  <c r="AC109" i="5" s="1"/>
  <c r="K55" i="4"/>
  <c r="AB56" i="5"/>
  <c r="AC56" i="5" s="1"/>
  <c r="K81" i="4"/>
  <c r="AB82" i="5"/>
  <c r="AC82" i="5" s="1"/>
  <c r="K134" i="4"/>
  <c r="AB135" i="5"/>
  <c r="AC135" i="5" s="1"/>
  <c r="AH135" i="5" s="1"/>
  <c r="K22" i="4"/>
  <c r="AB23" i="5"/>
  <c r="AC23" i="5" s="1"/>
  <c r="K45" i="4"/>
  <c r="AB46" i="5"/>
  <c r="AC46" i="5" s="1"/>
  <c r="K97" i="4"/>
  <c r="AB98" i="5"/>
  <c r="AC98" i="5" s="1"/>
  <c r="K20" i="4"/>
  <c r="AB21" i="5"/>
  <c r="AC21" i="5" s="1"/>
  <c r="K54" i="4"/>
  <c r="AB55" i="5"/>
  <c r="AC55" i="5" s="1"/>
  <c r="AG50" i="5"/>
  <c r="K117" i="4"/>
  <c r="AB118" i="5"/>
  <c r="AC118" i="5" s="1"/>
  <c r="K111" i="4"/>
  <c r="AB112" i="5"/>
  <c r="AC112" i="5" s="1"/>
  <c r="AG74" i="5"/>
  <c r="K99" i="4"/>
  <c r="AB100" i="5"/>
  <c r="AC100" i="5" s="1"/>
  <c r="AG28" i="5"/>
  <c r="AG22" i="5"/>
  <c r="AG55" i="5"/>
  <c r="K53" i="4"/>
  <c r="AG67" i="5"/>
  <c r="K123" i="4"/>
  <c r="AB124" i="5"/>
  <c r="AC124" i="5" s="1"/>
  <c r="K127" i="4"/>
  <c r="AB128" i="5"/>
  <c r="AC128" i="5" s="1"/>
  <c r="AG116" i="5"/>
  <c r="K33" i="4"/>
  <c r="AG11" i="5"/>
  <c r="AG79" i="5"/>
  <c r="K13" i="4"/>
  <c r="AB14" i="5"/>
  <c r="AC14" i="5" s="1"/>
  <c r="AH14" i="5" s="1"/>
  <c r="AG44" i="5"/>
  <c r="AG33" i="5"/>
  <c r="AG61" i="5"/>
  <c r="AG93" i="5"/>
  <c r="AG46" i="5"/>
  <c r="AG105" i="5"/>
  <c r="AG15" i="5"/>
  <c r="AG47" i="5"/>
  <c r="Y4" i="4"/>
  <c r="AD5" i="5"/>
  <c r="AG5" i="5" s="1"/>
  <c r="AG37" i="5"/>
  <c r="K91" i="4"/>
  <c r="AB92" i="5"/>
  <c r="AC92" i="5" s="1"/>
  <c r="K101" i="4"/>
  <c r="AB102" i="5"/>
  <c r="AC102" i="5" s="1"/>
  <c r="K131" i="4"/>
  <c r="AB132" i="5"/>
  <c r="AC132" i="5" s="1"/>
  <c r="AG126" i="5"/>
  <c r="AG6" i="5"/>
  <c r="AG122" i="5"/>
  <c r="AH122" i="5" s="1"/>
  <c r="AG58" i="5"/>
  <c r="AG118" i="5"/>
  <c r="AG96" i="5"/>
  <c r="K116" i="4"/>
  <c r="AB117" i="5"/>
  <c r="AC117" i="5" s="1"/>
  <c r="K63" i="4"/>
  <c r="AB64" i="5"/>
  <c r="AC64" i="5" s="1"/>
  <c r="K106" i="4"/>
  <c r="AB107" i="5"/>
  <c r="AC107" i="5" s="1"/>
  <c r="K37" i="4"/>
  <c r="AB38" i="5"/>
  <c r="AC38" i="5" s="1"/>
  <c r="K30" i="4"/>
  <c r="AB31" i="5"/>
  <c r="AC31" i="5" s="1"/>
  <c r="K27" i="4"/>
  <c r="AB28" i="5"/>
  <c r="AC28" i="5" s="1"/>
  <c r="K89" i="4"/>
  <c r="AB90" i="5"/>
  <c r="AC90" i="5" s="1"/>
  <c r="AH90" i="5" s="1"/>
  <c r="K56" i="4"/>
  <c r="AB57" i="5"/>
  <c r="AC57" i="5" s="1"/>
  <c r="K25" i="4"/>
  <c r="AB26" i="5"/>
  <c r="AC26" i="5" s="1"/>
  <c r="K12" i="4"/>
  <c r="AB13" i="5"/>
  <c r="AC13" i="5" s="1"/>
  <c r="AH13" i="5" s="1"/>
  <c r="K100" i="4"/>
  <c r="AB101" i="5"/>
  <c r="AC101" i="5" s="1"/>
  <c r="AG78" i="5"/>
  <c r="AG66" i="5"/>
  <c r="AG64" i="5"/>
  <c r="K67" i="4"/>
  <c r="AB68" i="5"/>
  <c r="AC68" i="5" s="1"/>
  <c r="X31" i="75"/>
  <c r="L32" i="5" s="1"/>
  <c r="X100" i="75"/>
  <c r="L101" i="5" s="1"/>
  <c r="X126" i="75"/>
  <c r="L127" i="5" s="1"/>
  <c r="X6" i="75"/>
  <c r="L7" i="5" s="1"/>
  <c r="X121" i="75"/>
  <c r="L122" i="5" s="1"/>
  <c r="Q8" i="3"/>
  <c r="Q12" i="3"/>
  <c r="I70" i="5"/>
  <c r="F70" i="5"/>
  <c r="I72" i="5"/>
  <c r="F72" i="5"/>
  <c r="I76" i="5"/>
  <c r="F76" i="5"/>
  <c r="I82" i="5"/>
  <c r="F82" i="5"/>
  <c r="I86" i="5"/>
  <c r="F86" i="5"/>
  <c r="I93" i="5"/>
  <c r="I68" i="5"/>
  <c r="I92" i="5"/>
  <c r="Q5" i="3"/>
  <c r="Y100" i="4"/>
  <c r="Q6" i="3"/>
  <c r="Q7" i="3"/>
  <c r="S124" i="3"/>
  <c r="U124" i="3"/>
  <c r="AM96" i="3"/>
  <c r="V97" i="5" s="1"/>
  <c r="U54" i="3"/>
  <c r="AM35" i="3"/>
  <c r="V36" i="5" s="1"/>
  <c r="AM25" i="3"/>
  <c r="V26" i="5" s="1"/>
  <c r="U129" i="3"/>
  <c r="AM127" i="3"/>
  <c r="V128" i="5" s="1"/>
  <c r="S119" i="3"/>
  <c r="U119" i="3"/>
  <c r="AM117" i="3"/>
  <c r="V118" i="5" s="1"/>
  <c r="S111" i="3"/>
  <c r="U111" i="3"/>
  <c r="AM108" i="3"/>
  <c r="V109" i="5" s="1"/>
  <c r="S101" i="3"/>
  <c r="U101" i="3"/>
  <c r="AM99" i="3"/>
  <c r="V100" i="5" s="1"/>
  <c r="U93" i="3"/>
  <c r="AM91" i="3"/>
  <c r="V92" i="5" s="1"/>
  <c r="U85" i="3"/>
  <c r="AM83" i="3"/>
  <c r="V84" i="5" s="1"/>
  <c r="S77" i="3"/>
  <c r="U77" i="3"/>
  <c r="AM75" i="3"/>
  <c r="V76" i="5" s="1"/>
  <c r="S74" i="3"/>
  <c r="U74" i="3"/>
  <c r="AM72" i="3"/>
  <c r="V73" i="5" s="1"/>
  <c r="AM63" i="3"/>
  <c r="V64" i="5" s="1"/>
  <c r="S57" i="3"/>
  <c r="U57" i="3"/>
  <c r="AM55" i="3"/>
  <c r="V56" i="5" s="1"/>
  <c r="S49" i="3"/>
  <c r="U49" i="3"/>
  <c r="AM47" i="3"/>
  <c r="V48" i="5" s="1"/>
  <c r="S41" i="3"/>
  <c r="U41" i="3"/>
  <c r="AM39" i="3"/>
  <c r="V40" i="5" s="1"/>
  <c r="S31" i="3"/>
  <c r="U31" i="3"/>
  <c r="AM28" i="3"/>
  <c r="V29" i="5" s="1"/>
  <c r="S22" i="3"/>
  <c r="U22" i="3"/>
  <c r="AM20" i="3"/>
  <c r="V21" i="5" s="1"/>
  <c r="S14" i="3"/>
  <c r="U14" i="3"/>
  <c r="AM129" i="3"/>
  <c r="V130" i="5" s="1"/>
  <c r="S121" i="3"/>
  <c r="U121" i="3"/>
  <c r="AM119" i="3"/>
  <c r="V120" i="5" s="1"/>
  <c r="S113" i="3"/>
  <c r="U113" i="3"/>
  <c r="AM111" i="3"/>
  <c r="V112" i="5" s="1"/>
  <c r="S103" i="3"/>
  <c r="U103" i="3"/>
  <c r="AM101" i="3"/>
  <c r="V102" i="5" s="1"/>
  <c r="S95" i="3"/>
  <c r="U95" i="3"/>
  <c r="AM93" i="3"/>
  <c r="V94" i="5" s="1"/>
  <c r="U87" i="3"/>
  <c r="AM85" i="3"/>
  <c r="V86" i="5" s="1"/>
  <c r="S79" i="3"/>
  <c r="U79" i="3"/>
  <c r="AM77" i="3"/>
  <c r="V78" i="5" s="1"/>
  <c r="AM74" i="3"/>
  <c r="V75" i="5" s="1"/>
  <c r="U68" i="3"/>
  <c r="AM66" i="3"/>
  <c r="V67" i="5" s="1"/>
  <c r="S59" i="3"/>
  <c r="U59" i="3"/>
  <c r="AM57" i="3"/>
  <c r="V58" i="5" s="1"/>
  <c r="U51" i="3"/>
  <c r="AM49" i="3"/>
  <c r="V50" i="5" s="1"/>
  <c r="S43" i="3"/>
  <c r="U43" i="3"/>
  <c r="AM41" i="3"/>
  <c r="V42" i="5" s="1"/>
  <c r="S34" i="3"/>
  <c r="U34" i="3"/>
  <c r="AM31" i="3"/>
  <c r="V32" i="5" s="1"/>
  <c r="S24" i="3"/>
  <c r="U24" i="3"/>
  <c r="AM22" i="3"/>
  <c r="V23" i="5" s="1"/>
  <c r="S16" i="3"/>
  <c r="U16" i="3"/>
  <c r="AM14" i="3"/>
  <c r="V15" i="5" s="1"/>
  <c r="S134" i="3"/>
  <c r="U134" i="3"/>
  <c r="S106" i="3"/>
  <c r="U106" i="3"/>
  <c r="AM80" i="3"/>
  <c r="V81" i="5" s="1"/>
  <c r="AM69" i="3"/>
  <c r="V70" i="5" s="1"/>
  <c r="AM44" i="3"/>
  <c r="V45" i="5" s="1"/>
  <c r="S27" i="3"/>
  <c r="U27" i="3"/>
  <c r="AM134" i="3"/>
  <c r="V135" i="5" s="1"/>
  <c r="S128" i="3"/>
  <c r="AM124" i="3"/>
  <c r="V125" i="5" s="1"/>
  <c r="AM116" i="3"/>
  <c r="V117" i="5" s="1"/>
  <c r="S109" i="3"/>
  <c r="U109" i="3"/>
  <c r="AM106" i="3"/>
  <c r="V107" i="5" s="1"/>
  <c r="U100" i="3"/>
  <c r="AM98" i="3"/>
  <c r="V99" i="5" s="1"/>
  <c r="AM90" i="3"/>
  <c r="V91" i="5" s="1"/>
  <c r="U84" i="3"/>
  <c r="AM82" i="3"/>
  <c r="V83" i="5" s="1"/>
  <c r="S73" i="3"/>
  <c r="U73" i="3"/>
  <c r="AM71" i="3"/>
  <c r="V72" i="5" s="1"/>
  <c r="S64" i="3"/>
  <c r="U64" i="3"/>
  <c r="AM62" i="3"/>
  <c r="V63" i="5" s="1"/>
  <c r="AM54" i="3"/>
  <c r="V55" i="5" s="1"/>
  <c r="AM46" i="3"/>
  <c r="V47" i="5" s="1"/>
  <c r="AM38" i="3"/>
  <c r="V39" i="5" s="1"/>
  <c r="S30" i="3"/>
  <c r="U30" i="3"/>
  <c r="AM27" i="3"/>
  <c r="V28" i="5" s="1"/>
  <c r="S21" i="3"/>
  <c r="U21" i="3"/>
  <c r="AM19" i="3"/>
  <c r="V20" i="5" s="1"/>
  <c r="S13" i="3"/>
  <c r="U13" i="3"/>
  <c r="Q9" i="3"/>
  <c r="U133" i="3"/>
  <c r="AM131" i="3"/>
  <c r="V132" i="5" s="1"/>
  <c r="S123" i="3"/>
  <c r="U123" i="3"/>
  <c r="AM121" i="3"/>
  <c r="V122" i="5" s="1"/>
  <c r="S115" i="3"/>
  <c r="U115" i="3"/>
  <c r="AM113" i="3"/>
  <c r="V114" i="5" s="1"/>
  <c r="U105" i="3"/>
  <c r="AM103" i="3"/>
  <c r="V104" i="5" s="1"/>
  <c r="S97" i="3"/>
  <c r="U97" i="3"/>
  <c r="AM95" i="3"/>
  <c r="V96" i="5" s="1"/>
  <c r="U89" i="3"/>
  <c r="AM87" i="3"/>
  <c r="V88" i="5" s="1"/>
  <c r="U81" i="3"/>
  <c r="AM79" i="3"/>
  <c r="V80" i="5" s="1"/>
  <c r="AM68" i="3"/>
  <c r="V69" i="5" s="1"/>
  <c r="S61" i="3"/>
  <c r="U61" i="3"/>
  <c r="AM59" i="3"/>
  <c r="V60" i="5" s="1"/>
  <c r="U53" i="3"/>
  <c r="AM51" i="3"/>
  <c r="V52" i="5" s="1"/>
  <c r="U45" i="3"/>
  <c r="AM43" i="3"/>
  <c r="V44" i="5" s="1"/>
  <c r="S37" i="3"/>
  <c r="U37" i="3"/>
  <c r="AM34" i="3"/>
  <c r="V35" i="5" s="1"/>
  <c r="S26" i="3"/>
  <c r="U26" i="3"/>
  <c r="AM24" i="3"/>
  <c r="V25" i="5" s="1"/>
  <c r="S18" i="3"/>
  <c r="U18" i="3"/>
  <c r="AM16" i="3"/>
  <c r="V17" i="5" s="1"/>
  <c r="AM122" i="3"/>
  <c r="V123" i="5" s="1"/>
  <c r="AM114" i="3"/>
  <c r="V115" i="5" s="1"/>
  <c r="S82" i="3"/>
  <c r="U82" i="3"/>
  <c r="AM60" i="3"/>
  <c r="V61" i="5" s="1"/>
  <c r="U46" i="3"/>
  <c r="AM17" i="3"/>
  <c r="V18" i="5" s="1"/>
  <c r="U130" i="3"/>
  <c r="AM128" i="3"/>
  <c r="V129" i="5" s="1"/>
  <c r="AM118" i="3"/>
  <c r="V119" i="5" s="1"/>
  <c r="U112" i="3"/>
  <c r="AM109" i="3"/>
  <c r="V110" i="5" s="1"/>
  <c r="S102" i="3"/>
  <c r="U102" i="3"/>
  <c r="AM100" i="3"/>
  <c r="V101" i="5" s="1"/>
  <c r="AM92" i="3"/>
  <c r="V93" i="5" s="1"/>
  <c r="U86" i="3"/>
  <c r="AM84" i="3"/>
  <c r="V85" i="5" s="1"/>
  <c r="U78" i="3"/>
  <c r="AM76" i="3"/>
  <c r="V77" i="5" s="1"/>
  <c r="AM73" i="3"/>
  <c r="V74" i="5" s="1"/>
  <c r="S67" i="3"/>
  <c r="U67" i="3"/>
  <c r="AM64" i="3"/>
  <c r="V65" i="5" s="1"/>
  <c r="S58" i="3"/>
  <c r="U58" i="3"/>
  <c r="AM56" i="3"/>
  <c r="V57" i="5" s="1"/>
  <c r="S50" i="3"/>
  <c r="U50" i="3"/>
  <c r="AM48" i="3"/>
  <c r="V49" i="5" s="1"/>
  <c r="U42" i="3"/>
  <c r="AM40" i="3"/>
  <c r="V41" i="5" s="1"/>
  <c r="S33" i="3"/>
  <c r="U33" i="3"/>
  <c r="AM30" i="3"/>
  <c r="V31" i="5" s="1"/>
  <c r="S23" i="3"/>
  <c r="U23" i="3"/>
  <c r="AM21" i="3"/>
  <c r="V22" i="5" s="1"/>
  <c r="U15" i="3"/>
  <c r="AM13" i="3"/>
  <c r="V14" i="5" s="1"/>
  <c r="AM133" i="3"/>
  <c r="V134" i="5" s="1"/>
  <c r="AM123" i="3"/>
  <c r="V124" i="5" s="1"/>
  <c r="S117" i="3"/>
  <c r="U117" i="3"/>
  <c r="AM115" i="3"/>
  <c r="V116" i="5" s="1"/>
  <c r="S108" i="3"/>
  <c r="U108" i="3"/>
  <c r="AM105" i="3"/>
  <c r="V106" i="5" s="1"/>
  <c r="U99" i="3"/>
  <c r="AM97" i="3"/>
  <c r="V98" i="5" s="1"/>
  <c r="S91" i="3"/>
  <c r="U91" i="3"/>
  <c r="AM89" i="3"/>
  <c r="V90" i="5" s="1"/>
  <c r="S83" i="3"/>
  <c r="U83" i="3"/>
  <c r="AM81" i="3"/>
  <c r="V82" i="5" s="1"/>
  <c r="S75" i="3"/>
  <c r="U75" i="3"/>
  <c r="U72" i="3"/>
  <c r="AM70" i="3"/>
  <c r="V71" i="5" s="1"/>
  <c r="S63" i="3"/>
  <c r="U63" i="3"/>
  <c r="AM61" i="3"/>
  <c r="V62" i="5" s="1"/>
  <c r="S55" i="3"/>
  <c r="U55" i="3"/>
  <c r="AM53" i="3"/>
  <c r="V54" i="5" s="1"/>
  <c r="AM45" i="3"/>
  <c r="V46" i="5" s="1"/>
  <c r="U39" i="3"/>
  <c r="AM37" i="3"/>
  <c r="V38" i="5" s="1"/>
  <c r="S28" i="3"/>
  <c r="U28" i="3"/>
  <c r="AM26" i="3"/>
  <c r="V27" i="5" s="1"/>
  <c r="S20" i="3"/>
  <c r="U20" i="3"/>
  <c r="AM18" i="3"/>
  <c r="V19" i="5" s="1"/>
  <c r="AM132" i="3"/>
  <c r="V133" i="5" s="1"/>
  <c r="AM104" i="3"/>
  <c r="V105" i="5" s="1"/>
  <c r="AM88" i="3"/>
  <c r="V89" i="5" s="1"/>
  <c r="U71" i="3"/>
  <c r="AM52" i="3"/>
  <c r="V53" i="5" s="1"/>
  <c r="S38" i="3"/>
  <c r="U38" i="3"/>
  <c r="U19" i="3"/>
  <c r="AM130" i="3"/>
  <c r="V131" i="5" s="1"/>
  <c r="S122" i="3"/>
  <c r="U122" i="3"/>
  <c r="AM120" i="3"/>
  <c r="V121" i="5" s="1"/>
  <c r="AM112" i="3"/>
  <c r="V113" i="5" s="1"/>
  <c r="U104" i="3"/>
  <c r="AM102" i="3"/>
  <c r="V103" i="5" s="1"/>
  <c r="AM94" i="3"/>
  <c r="V95" i="5" s="1"/>
  <c r="S88" i="3"/>
  <c r="U88" i="3"/>
  <c r="AM86" i="3"/>
  <c r="V87" i="5" s="1"/>
  <c r="U80" i="3"/>
  <c r="AM78" i="3"/>
  <c r="V79" i="5" s="1"/>
  <c r="AM67" i="3"/>
  <c r="V68" i="5" s="1"/>
  <c r="S60" i="3"/>
  <c r="U60" i="3"/>
  <c r="AM58" i="3"/>
  <c r="V59" i="5" s="1"/>
  <c r="S52" i="3"/>
  <c r="U52" i="3"/>
  <c r="AM50" i="3"/>
  <c r="V51" i="5" s="1"/>
  <c r="S44" i="3"/>
  <c r="U44" i="3"/>
  <c r="AM42" i="3"/>
  <c r="V43" i="5" s="1"/>
  <c r="S35" i="3"/>
  <c r="U35" i="3"/>
  <c r="AM33" i="3"/>
  <c r="V34" i="5" s="1"/>
  <c r="U25" i="3"/>
  <c r="AM23" i="3"/>
  <c r="V24" i="5" s="1"/>
  <c r="S17" i="3"/>
  <c r="U17" i="3"/>
  <c r="AM15" i="3"/>
  <c r="V16" i="5" s="1"/>
  <c r="Y114" i="4"/>
  <c r="Q11" i="3"/>
  <c r="Y134" i="4"/>
  <c r="Y95" i="4"/>
  <c r="Y61" i="4"/>
  <c r="Y123" i="4"/>
  <c r="Y132" i="4"/>
  <c r="Y111" i="4"/>
  <c r="Y40" i="4"/>
  <c r="Y65" i="4"/>
  <c r="Y97" i="4"/>
  <c r="Y35" i="4"/>
  <c r="Y101" i="4"/>
  <c r="Y118" i="4"/>
  <c r="Y41" i="4"/>
  <c r="Y25" i="4"/>
  <c r="Y21" i="4"/>
  <c r="Y27" i="4"/>
  <c r="Y57" i="4"/>
  <c r="Y109" i="4"/>
  <c r="Y122" i="4"/>
  <c r="Y102" i="4"/>
  <c r="Y119" i="4"/>
  <c r="Y33" i="4"/>
  <c r="Y12" i="4"/>
  <c r="Y127" i="4"/>
  <c r="Y117" i="4"/>
  <c r="Y30" i="4"/>
  <c r="Y125" i="4"/>
  <c r="Y75" i="4"/>
  <c r="Y133" i="4"/>
  <c r="Y71" i="4"/>
  <c r="Y104" i="4"/>
  <c r="Y11" i="4"/>
  <c r="Y110" i="4"/>
  <c r="Y126" i="4"/>
  <c r="Y15" i="4"/>
  <c r="Y107" i="4"/>
  <c r="Y105" i="4"/>
  <c r="Y77" i="4"/>
  <c r="Y63" i="4"/>
  <c r="Y84" i="4"/>
  <c r="Y92" i="4"/>
  <c r="Y99" i="4"/>
  <c r="Y131" i="4"/>
  <c r="Y34" i="4"/>
  <c r="Y67" i="4"/>
  <c r="Y29" i="4"/>
  <c r="Y7" i="4"/>
  <c r="Y47" i="4"/>
  <c r="Y83" i="4"/>
  <c r="Y124" i="4"/>
  <c r="Y18" i="4"/>
  <c r="Y16" i="4"/>
  <c r="Y90" i="4"/>
  <c r="Y31" i="4"/>
  <c r="Y74" i="4"/>
  <c r="Y14" i="4"/>
  <c r="Y96" i="4"/>
  <c r="Y17" i="4"/>
  <c r="Y9" i="4"/>
  <c r="Y60" i="4"/>
  <c r="Y68" i="4"/>
  <c r="Y98" i="4"/>
  <c r="Y8" i="4"/>
  <c r="Y22" i="4"/>
  <c r="Y86" i="4"/>
  <c r="Y51" i="4"/>
  <c r="Y89" i="4"/>
  <c r="Y106" i="4"/>
  <c r="Y23" i="4"/>
  <c r="Y6" i="4"/>
  <c r="Y85" i="4"/>
  <c r="Y108" i="4"/>
  <c r="Y42" i="4"/>
  <c r="Y24" i="4"/>
  <c r="Y54" i="4"/>
  <c r="Y115" i="4"/>
  <c r="Y36" i="4"/>
  <c r="Y113" i="4"/>
  <c r="Y39" i="4"/>
  <c r="Y53" i="4"/>
  <c r="Y93" i="4"/>
  <c r="Y116" i="4"/>
  <c r="Y45" i="4"/>
  <c r="Y32" i="4"/>
  <c r="Y130" i="4"/>
  <c r="Y103" i="4"/>
  <c r="Y59" i="4"/>
  <c r="Y44" i="4"/>
  <c r="Y5" i="4"/>
  <c r="Y121" i="4"/>
  <c r="Q10" i="3"/>
  <c r="Q3" i="3"/>
  <c r="P120" i="5"/>
  <c r="P131" i="5"/>
  <c r="P121" i="5"/>
  <c r="P113" i="5"/>
  <c r="P103" i="5"/>
  <c r="P95" i="5"/>
  <c r="P87" i="5"/>
  <c r="P79" i="5"/>
  <c r="P70" i="5"/>
  <c r="P61" i="5"/>
  <c r="P53" i="5"/>
  <c r="P45" i="5"/>
  <c r="P36" i="5"/>
  <c r="P26" i="5"/>
  <c r="P18" i="5"/>
  <c r="P24" i="5"/>
  <c r="P16" i="5"/>
  <c r="P94" i="5"/>
  <c r="P78" i="5"/>
  <c r="P52" i="5"/>
  <c r="P17" i="5"/>
  <c r="P129" i="5"/>
  <c r="P93" i="5"/>
  <c r="P85" i="5"/>
  <c r="P51" i="5"/>
  <c r="P32" i="5"/>
  <c r="P23" i="5"/>
  <c r="P15" i="5"/>
  <c r="P130" i="5"/>
  <c r="P86" i="5"/>
  <c r="P69" i="5"/>
  <c r="P60" i="5"/>
  <c r="P43" i="5"/>
  <c r="P92" i="5"/>
  <c r="P84" i="5"/>
  <c r="P58" i="5"/>
  <c r="P107" i="5"/>
  <c r="P91" i="5"/>
  <c r="P83" i="5"/>
  <c r="P74" i="5"/>
  <c r="P65" i="5"/>
  <c r="P57" i="5"/>
  <c r="P41" i="5"/>
  <c r="P31" i="5"/>
  <c r="P22" i="5"/>
  <c r="P14" i="5"/>
  <c r="P102" i="5"/>
  <c r="P77" i="5"/>
  <c r="P68" i="5"/>
  <c r="P59" i="5"/>
  <c r="P34" i="5"/>
  <c r="P118" i="5"/>
  <c r="P109" i="5"/>
  <c r="P100" i="5"/>
  <c r="P76" i="5"/>
  <c r="P124" i="5"/>
  <c r="P116" i="5"/>
  <c r="P106" i="5"/>
  <c r="P98" i="5"/>
  <c r="P90" i="5"/>
  <c r="P82" i="5"/>
  <c r="P73" i="5"/>
  <c r="P64" i="5"/>
  <c r="P56" i="5"/>
  <c r="P48" i="5"/>
  <c r="P40" i="5"/>
  <c r="P29" i="5"/>
  <c r="P21" i="5"/>
  <c r="P112" i="5"/>
  <c r="P44" i="5"/>
  <c r="P25" i="5"/>
  <c r="P101" i="5"/>
  <c r="P128" i="5"/>
  <c r="P67" i="5"/>
  <c r="P99" i="5"/>
  <c r="P133" i="5"/>
  <c r="P123" i="5"/>
  <c r="P115" i="5"/>
  <c r="P105" i="5"/>
  <c r="P89" i="5"/>
  <c r="P81" i="5"/>
  <c r="P72" i="5"/>
  <c r="P63" i="5"/>
  <c r="P55" i="5"/>
  <c r="P47" i="5"/>
  <c r="P39" i="5"/>
  <c r="P28" i="5"/>
  <c r="P20" i="5"/>
  <c r="P35" i="5"/>
  <c r="P119" i="5"/>
  <c r="P110" i="5"/>
  <c r="P75" i="5"/>
  <c r="P50" i="5"/>
  <c r="P42" i="5"/>
  <c r="P125" i="5"/>
  <c r="P117" i="5"/>
  <c r="P49" i="5"/>
  <c r="P132" i="5"/>
  <c r="P122" i="5"/>
  <c r="P114" i="5"/>
  <c r="P104" i="5"/>
  <c r="P96" i="5"/>
  <c r="P88" i="5"/>
  <c r="P80" i="5"/>
  <c r="P71" i="5"/>
  <c r="P62" i="5"/>
  <c r="P54" i="5"/>
  <c r="P46" i="5"/>
  <c r="P38" i="5"/>
  <c r="P27" i="5"/>
  <c r="P19" i="5"/>
  <c r="X33" i="75"/>
  <c r="L34" i="5" s="1"/>
  <c r="X103" i="75"/>
  <c r="L104" i="5" s="1"/>
  <c r="X10" i="75"/>
  <c r="L11" i="5" s="1"/>
  <c r="X114" i="75"/>
  <c r="L115" i="5" s="1"/>
  <c r="X101" i="75"/>
  <c r="L102" i="5" s="1"/>
  <c r="X73" i="75"/>
  <c r="L74" i="5" s="1"/>
  <c r="X130" i="75"/>
  <c r="L131" i="5" s="1"/>
  <c r="X39" i="75"/>
  <c r="L40" i="5" s="1"/>
  <c r="X110" i="75"/>
  <c r="L111" i="5" s="1"/>
  <c r="X41" i="75"/>
  <c r="L42" i="5" s="1"/>
  <c r="X122" i="75"/>
  <c r="L123" i="5" s="1"/>
  <c r="X9" i="75"/>
  <c r="L10" i="5" s="1"/>
  <c r="X109" i="75"/>
  <c r="L110" i="5" s="1"/>
  <c r="X37" i="75"/>
  <c r="L38" i="5" s="1"/>
  <c r="X54" i="75"/>
  <c r="L55" i="5" s="1"/>
  <c r="X88" i="75"/>
  <c r="L89" i="5" s="1"/>
  <c r="M89" i="5" s="1"/>
  <c r="X35" i="75"/>
  <c r="L36" i="5" s="1"/>
  <c r="X11" i="75"/>
  <c r="L12" i="5" s="1"/>
  <c r="X102" i="75"/>
  <c r="L103" i="5" s="1"/>
  <c r="X125" i="75"/>
  <c r="L126" i="5" s="1"/>
  <c r="X15" i="75"/>
  <c r="L16" i="5" s="1"/>
  <c r="X89" i="75"/>
  <c r="L90" i="5" s="1"/>
  <c r="X87" i="75"/>
  <c r="L88" i="5" s="1"/>
  <c r="X99" i="75"/>
  <c r="L100" i="5" s="1"/>
  <c r="X134" i="75"/>
  <c r="L135" i="5" s="1"/>
  <c r="X67" i="75"/>
  <c r="L68" i="5" s="1"/>
  <c r="X83" i="75"/>
  <c r="L84" i="5" s="1"/>
  <c r="X108" i="75"/>
  <c r="L109" i="5" s="1"/>
  <c r="X96" i="75"/>
  <c r="L97" i="5" s="1"/>
  <c r="X116" i="75"/>
  <c r="L117" i="5" s="1"/>
  <c r="X22" i="75"/>
  <c r="L23" i="5" s="1"/>
  <c r="X115" i="75"/>
  <c r="L116" i="5" s="1"/>
  <c r="X94" i="75"/>
  <c r="L95" i="5" s="1"/>
  <c r="X52" i="75"/>
  <c r="L53" i="5" s="1"/>
  <c r="X7" i="75"/>
  <c r="L8" i="5" s="1"/>
  <c r="X104" i="75"/>
  <c r="L105" i="5" s="1"/>
  <c r="X53" i="75"/>
  <c r="L54" i="5" s="1"/>
  <c r="X85" i="75"/>
  <c r="L86" i="5" s="1"/>
  <c r="X24" i="75"/>
  <c r="L25" i="5" s="1"/>
  <c r="X27" i="75"/>
  <c r="L28" i="5" s="1"/>
  <c r="X28" i="75"/>
  <c r="L29" i="5" s="1"/>
  <c r="X30" i="75"/>
  <c r="L31" i="5" s="1"/>
  <c r="X90" i="75"/>
  <c r="L91" i="5" s="1"/>
  <c r="X129" i="75"/>
  <c r="L130" i="5" s="1"/>
  <c r="X82" i="75"/>
  <c r="L83" i="5" s="1"/>
  <c r="X133" i="75"/>
  <c r="L134" i="5" s="1"/>
  <c r="X32" i="75"/>
  <c r="L33" i="5" s="1"/>
  <c r="X50" i="75"/>
  <c r="L51" i="5" s="1"/>
  <c r="X81" i="75"/>
  <c r="L82" i="5" s="1"/>
  <c r="X70" i="75"/>
  <c r="L71" i="5" s="1"/>
  <c r="X107" i="75"/>
  <c r="L108" i="5" s="1"/>
  <c r="X112" i="75"/>
  <c r="L113" i="5" s="1"/>
  <c r="X55" i="75"/>
  <c r="L56" i="5" s="1"/>
  <c r="X20" i="75"/>
  <c r="L21" i="5" s="1"/>
  <c r="X43" i="75"/>
  <c r="L44" i="5" s="1"/>
  <c r="X63" i="75"/>
  <c r="L64" i="5" s="1"/>
  <c r="X29" i="75"/>
  <c r="L30" i="5" s="1"/>
  <c r="X46" i="75"/>
  <c r="L47" i="5" s="1"/>
  <c r="X123" i="75"/>
  <c r="L124" i="5" s="1"/>
  <c r="X42" i="75"/>
  <c r="L43" i="5" s="1"/>
  <c r="X5" i="75"/>
  <c r="L6" i="5" s="1"/>
  <c r="X111" i="75"/>
  <c r="L112" i="5" s="1"/>
  <c r="X105" i="75"/>
  <c r="L106" i="5" s="1"/>
  <c r="X86" i="75"/>
  <c r="L87" i="5" s="1"/>
  <c r="X36" i="75"/>
  <c r="L37" i="5" s="1"/>
  <c r="X124" i="75"/>
  <c r="L125" i="5" s="1"/>
  <c r="X17" i="75"/>
  <c r="L18" i="5" s="1"/>
  <c r="X14" i="75"/>
  <c r="L15" i="5" s="1"/>
  <c r="X65" i="75"/>
  <c r="L66" i="5" s="1"/>
  <c r="X91" i="75"/>
  <c r="L92" i="5" s="1"/>
  <c r="X57" i="75"/>
  <c r="L58" i="5" s="1"/>
  <c r="X59" i="75"/>
  <c r="L60" i="5" s="1"/>
  <c r="X132" i="75"/>
  <c r="L133" i="5" s="1"/>
  <c r="X21" i="75"/>
  <c r="L22" i="5" s="1"/>
  <c r="X72" i="75"/>
  <c r="L73" i="5" s="1"/>
  <c r="X60" i="75"/>
  <c r="L61" i="5" s="1"/>
  <c r="X80" i="75"/>
  <c r="L81" i="5" s="1"/>
  <c r="X23" i="75"/>
  <c r="L24" i="5" s="1"/>
  <c r="X120" i="75"/>
  <c r="L121" i="5" s="1"/>
  <c r="X131" i="75"/>
  <c r="L132" i="5" s="1"/>
  <c r="X71" i="75"/>
  <c r="L72" i="5" s="1"/>
  <c r="X58" i="75"/>
  <c r="L59" i="5" s="1"/>
  <c r="X34" i="75"/>
  <c r="L35" i="5" s="1"/>
  <c r="X8" i="75"/>
  <c r="L9" i="5" s="1"/>
  <c r="X3" i="75"/>
  <c r="X106" i="75"/>
  <c r="L107" i="5" s="1"/>
  <c r="X48" i="75"/>
  <c r="L49" i="5" s="1"/>
  <c r="X12" i="75"/>
  <c r="L13" i="5" s="1"/>
  <c r="X45" i="75"/>
  <c r="L46" i="5" s="1"/>
  <c r="X77" i="75"/>
  <c r="L78" i="5" s="1"/>
  <c r="X66" i="75"/>
  <c r="L67" i="5" s="1"/>
  <c r="X40" i="75"/>
  <c r="L41" i="5" s="1"/>
  <c r="X92" i="75"/>
  <c r="L93" i="5" s="1"/>
  <c r="X61" i="75"/>
  <c r="L62" i="5" s="1"/>
  <c r="X4" i="75"/>
  <c r="L5" i="5" s="1"/>
  <c r="X84" i="75"/>
  <c r="L85" i="5" s="1"/>
  <c r="X62" i="75"/>
  <c r="L63" i="5" s="1"/>
  <c r="X119" i="75"/>
  <c r="L120" i="5" s="1"/>
  <c r="X113" i="75"/>
  <c r="L114" i="5" s="1"/>
  <c r="X127" i="75"/>
  <c r="L128" i="5" s="1"/>
  <c r="X69" i="75"/>
  <c r="L70" i="5" s="1"/>
  <c r="X56" i="75"/>
  <c r="L57" i="5" s="1"/>
  <c r="X118" i="75"/>
  <c r="L119" i="5" s="1"/>
  <c r="X19" i="75"/>
  <c r="L20" i="5" s="1"/>
  <c r="X74" i="75"/>
  <c r="L75" i="5" s="1"/>
  <c r="X64" i="75"/>
  <c r="L65" i="5" s="1"/>
  <c r="X16" i="75"/>
  <c r="L17" i="5" s="1"/>
  <c r="X97" i="75"/>
  <c r="L98" i="5" s="1"/>
  <c r="X38" i="75"/>
  <c r="L39" i="5" s="1"/>
  <c r="X98" i="75"/>
  <c r="L99" i="5" s="1"/>
  <c r="X117" i="75"/>
  <c r="L118" i="5" s="1"/>
  <c r="X49" i="75"/>
  <c r="L50" i="5" s="1"/>
  <c r="X18" i="75"/>
  <c r="L19" i="5" s="1"/>
  <c r="Y56" i="4"/>
  <c r="Y28" i="4"/>
  <c r="Y66" i="4"/>
  <c r="Y13" i="4"/>
  <c r="Y128" i="4"/>
  <c r="Y94" i="4"/>
  <c r="Y37" i="4"/>
  <c r="Y20" i="4"/>
  <c r="Y55" i="4"/>
  <c r="Y91" i="4"/>
  <c r="Y52" i="4"/>
  <c r="Y62" i="4"/>
  <c r="Y70" i="4"/>
  <c r="Y129" i="4"/>
  <c r="Y112" i="4"/>
  <c r="Y38" i="4"/>
  <c r="Y43" i="4"/>
  <c r="Y76" i="4"/>
  <c r="Y79" i="4"/>
  <c r="Y78" i="4"/>
  <c r="Y19" i="4"/>
  <c r="Y64" i="4"/>
  <c r="Y72" i="4"/>
  <c r="Y10" i="4"/>
  <c r="Y26" i="4"/>
  <c r="Y69" i="4"/>
  <c r="Y88" i="4"/>
  <c r="Y81" i="4"/>
  <c r="Y87" i="4"/>
  <c r="Y73" i="4"/>
  <c r="Y82" i="4"/>
  <c r="Y80" i="4"/>
  <c r="X76" i="75"/>
  <c r="L77" i="5" s="1"/>
  <c r="X68" i="75"/>
  <c r="L69" i="5" s="1"/>
  <c r="X51" i="75"/>
  <c r="L52" i="5" s="1"/>
  <c r="X47" i="75"/>
  <c r="L48" i="5" s="1"/>
  <c r="Y58" i="4"/>
  <c r="Y48" i="4"/>
  <c r="Y49" i="4"/>
  <c r="Y46" i="4"/>
  <c r="Y50" i="4"/>
  <c r="F4" i="5"/>
  <c r="AO124" i="3"/>
  <c r="AO98" i="3"/>
  <c r="AO99" i="3"/>
  <c r="AO75" i="3"/>
  <c r="AO74" i="3"/>
  <c r="AO49" i="3"/>
  <c r="AO14" i="3"/>
  <c r="AO133" i="3"/>
  <c r="AO115" i="3"/>
  <c r="AO56" i="3"/>
  <c r="AO48" i="3"/>
  <c r="AO40" i="3"/>
  <c r="AO131" i="3"/>
  <c r="AO113" i="3"/>
  <c r="AO71" i="3"/>
  <c r="F17" i="3"/>
  <c r="N18" i="5" s="1"/>
  <c r="AO132" i="3"/>
  <c r="AO96" i="3"/>
  <c r="AO20" i="3"/>
  <c r="AO130" i="3"/>
  <c r="AO120" i="3"/>
  <c r="AO86" i="3"/>
  <c r="AO70" i="3"/>
  <c r="AO53" i="3"/>
  <c r="AO45" i="3"/>
  <c r="AO52" i="3"/>
  <c r="AO17" i="3"/>
  <c r="AO118" i="3"/>
  <c r="AO109" i="3"/>
  <c r="AO100" i="3"/>
  <c r="AO76" i="3"/>
  <c r="AO51" i="3"/>
  <c r="AO91" i="3"/>
  <c r="AO58" i="3"/>
  <c r="AO42" i="3"/>
  <c r="F104" i="3"/>
  <c r="N105" i="5" s="1"/>
  <c r="AO21" i="3"/>
  <c r="F30" i="3"/>
  <c r="N31" i="5" s="1"/>
  <c r="F21" i="3"/>
  <c r="N22" i="5" s="1"/>
  <c r="AG31" i="3"/>
  <c r="T32" i="5" s="1"/>
  <c r="F24" i="3"/>
  <c r="N25" i="5" s="1"/>
  <c r="F123" i="3"/>
  <c r="N124" i="5" s="1"/>
  <c r="F115" i="3"/>
  <c r="N116" i="5" s="1"/>
  <c r="F56" i="3"/>
  <c r="N57" i="5" s="1"/>
  <c r="AO23" i="3"/>
  <c r="AG25" i="3"/>
  <c r="T26" i="5" s="1"/>
  <c r="F108" i="3"/>
  <c r="N109" i="5" s="1"/>
  <c r="AO101" i="3"/>
  <c r="AG97" i="3"/>
  <c r="T98" i="5" s="1"/>
  <c r="F13" i="3"/>
  <c r="N14" i="5" s="1"/>
  <c r="AO16" i="3"/>
  <c r="AG21" i="3"/>
  <c r="T22" i="5" s="1"/>
  <c r="I18" i="3"/>
  <c r="O19" i="5" s="1"/>
  <c r="AG85" i="3"/>
  <c r="T86" i="5" s="1"/>
  <c r="F28" i="3"/>
  <c r="N29" i="5" s="1"/>
  <c r="F22" i="3"/>
  <c r="N23" i="5" s="1"/>
  <c r="S19" i="3"/>
  <c r="F18" i="3"/>
  <c r="N19" i="5" s="1"/>
  <c r="S15" i="3"/>
  <c r="F98" i="3"/>
  <c r="N99" i="5" s="1"/>
  <c r="I96" i="3"/>
  <c r="O97" i="5" s="1"/>
  <c r="F25" i="3"/>
  <c r="N26" i="5" s="1"/>
  <c r="F16" i="3"/>
  <c r="N17" i="5" s="1"/>
  <c r="AG75" i="3"/>
  <c r="T76" i="5" s="1"/>
  <c r="F23" i="3"/>
  <c r="N24" i="5" s="1"/>
  <c r="AO19" i="3"/>
  <c r="F19" i="3"/>
  <c r="N20" i="5" s="1"/>
  <c r="AG18" i="3"/>
  <c r="T19" i="5" s="1"/>
  <c r="AG15" i="3"/>
  <c r="T16" i="5" s="1"/>
  <c r="AO27" i="3"/>
  <c r="F27" i="3"/>
  <c r="N28" i="5" s="1"/>
  <c r="P4" i="5"/>
  <c r="AG24" i="3"/>
  <c r="T25" i="5" s="1"/>
  <c r="I24" i="3"/>
  <c r="O25" i="5" s="1"/>
  <c r="F15" i="3"/>
  <c r="N16" i="5" s="1"/>
  <c r="AG93" i="3"/>
  <c r="T94" i="5" s="1"/>
  <c r="AO26" i="3"/>
  <c r="O4" i="5"/>
  <c r="AO25" i="3"/>
  <c r="AG19" i="3"/>
  <c r="T20" i="5" s="1"/>
  <c r="F51" i="3"/>
  <c r="N52" i="5" s="1"/>
  <c r="F20" i="3"/>
  <c r="N21" i="5" s="1"/>
  <c r="I28" i="3"/>
  <c r="O29" i="5" s="1"/>
  <c r="AG16" i="3"/>
  <c r="T17" i="5" s="1"/>
  <c r="I16" i="3"/>
  <c r="O17" i="5" s="1"/>
  <c r="AG27" i="3"/>
  <c r="T28" i="5" s="1"/>
  <c r="F26" i="3"/>
  <c r="N27" i="5" s="1"/>
  <c r="AO18" i="3"/>
  <c r="I14" i="3"/>
  <c r="O15" i="5" s="1"/>
  <c r="I27" i="3"/>
  <c r="O28" i="5" s="1"/>
  <c r="AG17" i="3"/>
  <c r="T18" i="5" s="1"/>
  <c r="F14" i="3"/>
  <c r="N15" i="5" s="1"/>
  <c r="AG13" i="3"/>
  <c r="T14" i="5" s="1"/>
  <c r="I13" i="3"/>
  <c r="O14" i="5" s="1"/>
  <c r="N4" i="5"/>
  <c r="AG23" i="3"/>
  <c r="T24" i="5" s="1"/>
  <c r="I21" i="3"/>
  <c r="O22" i="5" s="1"/>
  <c r="I19" i="3"/>
  <c r="O20" i="5" s="1"/>
  <c r="AO13" i="3"/>
  <c r="I104" i="3"/>
  <c r="O105" i="5" s="1"/>
  <c r="I35" i="3"/>
  <c r="O36" i="5" s="1"/>
  <c r="F83" i="3"/>
  <c r="N84" i="5" s="1"/>
  <c r="AG87" i="3"/>
  <c r="T88" i="5" s="1"/>
  <c r="AG100" i="3"/>
  <c r="T101" i="5" s="1"/>
  <c r="I100" i="3"/>
  <c r="O101" i="5" s="1"/>
  <c r="S89" i="3"/>
  <c r="AO105" i="3"/>
  <c r="F50" i="3"/>
  <c r="N51" i="5" s="1"/>
  <c r="F118" i="3"/>
  <c r="N119" i="5" s="1"/>
  <c r="F86" i="3"/>
  <c r="N87" i="5" s="1"/>
  <c r="S81" i="3"/>
  <c r="F67" i="3"/>
  <c r="N68" i="5" s="1"/>
  <c r="AO31" i="3"/>
  <c r="F31" i="3"/>
  <c r="N32" i="5" s="1"/>
  <c r="F59" i="3"/>
  <c r="N60" i="5" s="1"/>
  <c r="F46" i="3"/>
  <c r="N47" i="5" s="1"/>
  <c r="F57" i="3"/>
  <c r="N58" i="5" s="1"/>
  <c r="AG56" i="3"/>
  <c r="T57" i="5" s="1"/>
  <c r="I56" i="3"/>
  <c r="O57" i="5" s="1"/>
  <c r="F37" i="3"/>
  <c r="N38" i="5" s="1"/>
  <c r="AO62" i="3"/>
  <c r="AG59" i="3"/>
  <c r="T60" i="5" s="1"/>
  <c r="S54" i="3"/>
  <c r="AG58" i="3"/>
  <c r="T59" i="5" s="1"/>
  <c r="F41" i="3"/>
  <c r="N42" i="5" s="1"/>
  <c r="AG38" i="3"/>
  <c r="T39" i="5" s="1"/>
  <c r="AG57" i="3"/>
  <c r="T58" i="5" s="1"/>
  <c r="F55" i="3"/>
  <c r="N56" i="5" s="1"/>
  <c r="I61" i="3"/>
  <c r="O62" i="5" s="1"/>
  <c r="AO54" i="3"/>
  <c r="S46" i="3"/>
  <c r="F38" i="3"/>
  <c r="N39" i="5" s="1"/>
  <c r="F53" i="3"/>
  <c r="N54" i="5" s="1"/>
  <c r="F113" i="3"/>
  <c r="N114" i="5" s="1"/>
  <c r="F105" i="3"/>
  <c r="N106" i="5" s="1"/>
  <c r="F73" i="3"/>
  <c r="N74" i="5" s="1"/>
  <c r="S99" i="3"/>
  <c r="F75" i="3"/>
  <c r="N76" i="5" s="1"/>
  <c r="AG73" i="3"/>
  <c r="T74" i="5" s="1"/>
  <c r="F102" i="3"/>
  <c r="N103" i="5" s="1"/>
  <c r="AG101" i="3"/>
  <c r="T102" i="5" s="1"/>
  <c r="F85" i="3"/>
  <c r="N86" i="5" s="1"/>
  <c r="AG54" i="3"/>
  <c r="T55" i="5" s="1"/>
  <c r="S53" i="3"/>
  <c r="I47" i="3"/>
  <c r="O48" i="5" s="1"/>
  <c r="F43" i="3"/>
  <c r="N44" i="5" s="1"/>
  <c r="S39" i="3"/>
  <c r="AO38" i="3"/>
  <c r="AO60" i="3"/>
  <c r="AG50" i="3"/>
  <c r="T51" i="5" s="1"/>
  <c r="I46" i="3"/>
  <c r="O47" i="5" s="1"/>
  <c r="I59" i="3"/>
  <c r="O60" i="5" s="1"/>
  <c r="I58" i="3"/>
  <c r="O59" i="5" s="1"/>
  <c r="AO50" i="3"/>
  <c r="AG46" i="3"/>
  <c r="T47" i="5" s="1"/>
  <c r="F44" i="3"/>
  <c r="N45" i="5" s="1"/>
  <c r="F35" i="3"/>
  <c r="N36" i="5" s="1"/>
  <c r="AG34" i="3"/>
  <c r="T35" i="5" s="1"/>
  <c r="AO34" i="3"/>
  <c r="AG33" i="3"/>
  <c r="T34" i="5" s="1"/>
  <c r="I30" i="3"/>
  <c r="O31" i="5" s="1"/>
  <c r="S25" i="3"/>
  <c r="I17" i="3"/>
  <c r="O18" i="5" s="1"/>
  <c r="I20" i="3"/>
  <c r="O21" i="5" s="1"/>
  <c r="AO15" i="3"/>
  <c r="AO24" i="3"/>
  <c r="AO22" i="3"/>
  <c r="I22" i="3"/>
  <c r="O23" i="5" s="1"/>
  <c r="I26" i="3"/>
  <c r="O27" i="5" s="1"/>
  <c r="I15" i="3"/>
  <c r="O16" i="5" s="1"/>
  <c r="AO28" i="3"/>
  <c r="I25" i="3"/>
  <c r="O26" i="5" s="1"/>
  <c r="I23" i="3"/>
  <c r="O24" i="5" s="1"/>
  <c r="S87" i="3"/>
  <c r="S80" i="3"/>
  <c r="AO79" i="3"/>
  <c r="F79" i="3"/>
  <c r="N80" i="5" s="1"/>
  <c r="S76" i="3"/>
  <c r="U76" i="3"/>
  <c r="AO69" i="3"/>
  <c r="F68" i="3"/>
  <c r="N69" i="5" s="1"/>
  <c r="F49" i="3"/>
  <c r="N50" i="5" s="1"/>
  <c r="I133" i="3"/>
  <c r="O134" i="5" s="1"/>
  <c r="F63" i="3"/>
  <c r="N64" i="5" s="1"/>
  <c r="AG62" i="3"/>
  <c r="T63" i="5" s="1"/>
  <c r="AG28" i="3"/>
  <c r="T29" i="5" s="1"/>
  <c r="I106" i="3"/>
  <c r="O107" i="5" s="1"/>
  <c r="AG95" i="3"/>
  <c r="T96" i="5" s="1"/>
  <c r="S93" i="3"/>
  <c r="AG92" i="3"/>
  <c r="T93" i="5" s="1"/>
  <c r="I92" i="3"/>
  <c r="O93" i="5" s="1"/>
  <c r="S86" i="3"/>
  <c r="AO85" i="3"/>
  <c r="AG53" i="3"/>
  <c r="T54" i="5" s="1"/>
  <c r="AG22" i="3"/>
  <c r="T23" i="5" s="1"/>
  <c r="T4" i="5"/>
  <c r="F122" i="3"/>
  <c r="N123" i="5" s="1"/>
  <c r="I102" i="3"/>
  <c r="O103" i="5" s="1"/>
  <c r="AO95" i="3"/>
  <c r="AG60" i="3"/>
  <c r="T61" i="5" s="1"/>
  <c r="I41" i="3"/>
  <c r="O42" i="5" s="1"/>
  <c r="AG26" i="3"/>
  <c r="T27" i="5" s="1"/>
  <c r="AG20" i="3"/>
  <c r="T21" i="5" s="1"/>
  <c r="AG120" i="3"/>
  <c r="T121" i="5" s="1"/>
  <c r="F94" i="3"/>
  <c r="N95" i="5" s="1"/>
  <c r="AG79" i="3"/>
  <c r="T80" i="5" s="1"/>
  <c r="I63" i="3"/>
  <c r="O64" i="5" s="1"/>
  <c r="U47" i="3"/>
  <c r="S47" i="3"/>
  <c r="S42" i="3"/>
  <c r="AG14" i="3"/>
  <c r="T15" i="5" s="1"/>
  <c r="I33" i="3"/>
  <c r="O34" i="5" s="1"/>
  <c r="AO46" i="3"/>
  <c r="I31" i="3"/>
  <c r="O32" i="5" s="1"/>
  <c r="AG30" i="3"/>
  <c r="T31" i="5" s="1"/>
  <c r="I49" i="3"/>
  <c r="O50" i="5" s="1"/>
  <c r="F45" i="3"/>
  <c r="N46" i="5" s="1"/>
  <c r="AG44" i="3"/>
  <c r="T45" i="5" s="1"/>
  <c r="I57" i="3"/>
  <c r="O58" i="5" s="1"/>
  <c r="AO44" i="3"/>
  <c r="F40" i="3"/>
  <c r="N41" i="5" s="1"/>
  <c r="I39" i="3"/>
  <c r="O40" i="5" s="1"/>
  <c r="I37" i="3"/>
  <c r="O38" i="5" s="1"/>
  <c r="F34" i="3"/>
  <c r="N35" i="5" s="1"/>
  <c r="AO30" i="3"/>
  <c r="S130" i="3"/>
  <c r="F109" i="3"/>
  <c r="N110" i="5" s="1"/>
  <c r="F99" i="3"/>
  <c r="N100" i="5" s="1"/>
  <c r="F87" i="3"/>
  <c r="N88" i="5" s="1"/>
  <c r="S85" i="3"/>
  <c r="F84" i="3"/>
  <c r="N85" i="5" s="1"/>
  <c r="S51" i="3"/>
  <c r="F48" i="3"/>
  <c r="N49" i="5" s="1"/>
  <c r="S45" i="3"/>
  <c r="F39" i="3"/>
  <c r="N40" i="5" s="1"/>
  <c r="AO128" i="3"/>
  <c r="AG77" i="3"/>
  <c r="T78" i="5" s="1"/>
  <c r="I73" i="3"/>
  <c r="O74" i="5" s="1"/>
  <c r="AG61" i="3"/>
  <c r="T62" i="5" s="1"/>
  <c r="I52" i="3"/>
  <c r="O53" i="5" s="1"/>
  <c r="I43" i="3"/>
  <c r="O44" i="5" s="1"/>
  <c r="AG40" i="3"/>
  <c r="T41" i="5" s="1"/>
  <c r="AO33" i="3"/>
  <c r="U128" i="3"/>
  <c r="I124" i="3"/>
  <c r="O125" i="5" s="1"/>
  <c r="F89" i="3"/>
  <c r="N90" i="5" s="1"/>
  <c r="F88" i="3"/>
  <c r="N89" i="5" s="1"/>
  <c r="S78" i="3"/>
  <c r="AO77" i="3"/>
  <c r="S71" i="3"/>
  <c r="F66" i="3"/>
  <c r="N67" i="5" s="1"/>
  <c r="AG64" i="3"/>
  <c r="T65" i="5" s="1"/>
  <c r="F60" i="3"/>
  <c r="N61" i="5" s="1"/>
  <c r="I54" i="3"/>
  <c r="O55" i="5" s="1"/>
  <c r="AG52" i="3"/>
  <c r="T53" i="5" s="1"/>
  <c r="F47" i="3"/>
  <c r="N48" i="5" s="1"/>
  <c r="F42" i="3"/>
  <c r="N43" i="5" s="1"/>
  <c r="I38" i="3"/>
  <c r="O39" i="5" s="1"/>
  <c r="AG103" i="3"/>
  <c r="T104" i="5" s="1"/>
  <c r="AO97" i="3"/>
  <c r="I85" i="3"/>
  <c r="O86" i="5" s="1"/>
  <c r="AG81" i="3"/>
  <c r="T82" i="5" s="1"/>
  <c r="AG48" i="3"/>
  <c r="T49" i="5" s="1"/>
  <c r="I45" i="3"/>
  <c r="O46" i="5" s="1"/>
  <c r="AG35" i="3"/>
  <c r="T36" i="5" s="1"/>
  <c r="I34" i="3"/>
  <c r="O35" i="5" s="1"/>
  <c r="AG99" i="3"/>
  <c r="T100" i="5" s="1"/>
  <c r="I76" i="3"/>
  <c r="O77" i="5" s="1"/>
  <c r="AO63" i="3"/>
  <c r="I51" i="3"/>
  <c r="O52" i="5" s="1"/>
  <c r="AG42" i="3"/>
  <c r="T43" i="5" s="1"/>
  <c r="AO41" i="3"/>
  <c r="AO35" i="3"/>
  <c r="F33" i="3"/>
  <c r="N34" i="5" s="1"/>
  <c r="AO103" i="3"/>
  <c r="I103" i="3"/>
  <c r="O104" i="5" s="1"/>
  <c r="I99" i="3"/>
  <c r="O100" i="5" s="1"/>
  <c r="AG96" i="3"/>
  <c r="T97" i="5" s="1"/>
  <c r="I93" i="3"/>
  <c r="O94" i="5" s="1"/>
  <c r="AG89" i="3"/>
  <c r="T90" i="5" s="1"/>
  <c r="F76" i="3"/>
  <c r="N77" i="5" s="1"/>
  <c r="F74" i="3"/>
  <c r="N75" i="5" s="1"/>
  <c r="AO72" i="3"/>
  <c r="AG71" i="3"/>
  <c r="T72" i="5" s="1"/>
  <c r="S68" i="3"/>
  <c r="AO67" i="3"/>
  <c r="I53" i="3"/>
  <c r="O54" i="5" s="1"/>
  <c r="S100" i="3"/>
  <c r="F93" i="3"/>
  <c r="N94" i="5" s="1"/>
  <c r="F90" i="3"/>
  <c r="N91" i="5" s="1"/>
  <c r="F80" i="3"/>
  <c r="N81" i="5" s="1"/>
  <c r="S72" i="3"/>
  <c r="AO64" i="3"/>
  <c r="U62" i="3"/>
  <c r="S62" i="3"/>
  <c r="F61" i="3"/>
  <c r="N62" i="5" s="1"/>
  <c r="U56" i="3"/>
  <c r="S56" i="3"/>
  <c r="F52" i="3"/>
  <c r="N53" i="5" s="1"/>
  <c r="U48" i="3"/>
  <c r="S48" i="3"/>
  <c r="I67" i="3"/>
  <c r="O68" i="5" s="1"/>
  <c r="P135" i="5"/>
  <c r="AG118" i="3"/>
  <c r="T119" i="5" s="1"/>
  <c r="F95" i="3"/>
  <c r="N96" i="5" s="1"/>
  <c r="I94" i="3"/>
  <c r="O95" i="5" s="1"/>
  <c r="I84" i="3"/>
  <c r="O85" i="5" s="1"/>
  <c r="I105" i="3"/>
  <c r="O106" i="5" s="1"/>
  <c r="I98" i="3"/>
  <c r="O99" i="5" s="1"/>
  <c r="U92" i="3"/>
  <c r="S92" i="3"/>
  <c r="I86" i="3"/>
  <c r="O87" i="5" s="1"/>
  <c r="I60" i="3"/>
  <c r="O61" i="5" s="1"/>
  <c r="I55" i="3"/>
  <c r="O56" i="5" s="1"/>
  <c r="U40" i="3"/>
  <c r="S40" i="3"/>
  <c r="AO106" i="3"/>
  <c r="U118" i="3"/>
  <c r="S118" i="3"/>
  <c r="F111" i="3"/>
  <c r="N112" i="5" s="1"/>
  <c r="S105" i="3"/>
  <c r="F100" i="3"/>
  <c r="N101" i="5" s="1"/>
  <c r="F91" i="3"/>
  <c r="N92" i="5" s="1"/>
  <c r="F78" i="3"/>
  <c r="N79" i="5" s="1"/>
  <c r="AG63" i="3"/>
  <c r="T64" i="5" s="1"/>
  <c r="I44" i="3"/>
  <c r="O45" i="5" s="1"/>
  <c r="F58" i="3"/>
  <c r="N59" i="5" s="1"/>
  <c r="AG51" i="3"/>
  <c r="T52" i="5" s="1"/>
  <c r="I50" i="3"/>
  <c r="O51" i="5" s="1"/>
  <c r="AO47" i="3"/>
  <c r="I42" i="3"/>
  <c r="O43" i="5" s="1"/>
  <c r="AO39" i="3"/>
  <c r="AO108" i="3"/>
  <c r="AG102" i="3"/>
  <c r="T103" i="5" s="1"/>
  <c r="AO93" i="3"/>
  <c r="AG91" i="3"/>
  <c r="T92" i="5" s="1"/>
  <c r="AO87" i="3"/>
  <c r="AO81" i="3"/>
  <c r="I79" i="3"/>
  <c r="O80" i="5" s="1"/>
  <c r="I74" i="3"/>
  <c r="O75" i="5" s="1"/>
  <c r="F71" i="3"/>
  <c r="N72" i="5" s="1"/>
  <c r="I70" i="3"/>
  <c r="O71" i="5" s="1"/>
  <c r="AG67" i="3"/>
  <c r="T68" i="5" s="1"/>
  <c r="I64" i="3"/>
  <c r="O65" i="5" s="1"/>
  <c r="I62" i="3"/>
  <c r="O63" i="5" s="1"/>
  <c r="AO55" i="3"/>
  <c r="AG55" i="3"/>
  <c r="T56" i="5" s="1"/>
  <c r="AO37" i="3"/>
  <c r="AG37" i="3"/>
  <c r="T38" i="5" s="1"/>
  <c r="F117" i="3"/>
  <c r="N118" i="5" s="1"/>
  <c r="F112" i="3"/>
  <c r="N113" i="5" s="1"/>
  <c r="AG106" i="3"/>
  <c r="T107" i="5" s="1"/>
  <c r="I97" i="3"/>
  <c r="O98" i="5" s="1"/>
  <c r="P97" i="5"/>
  <c r="I87" i="3"/>
  <c r="O88" i="5" s="1"/>
  <c r="F77" i="3"/>
  <c r="N78" i="5" s="1"/>
  <c r="I72" i="3"/>
  <c r="O73" i="5" s="1"/>
  <c r="F70" i="3"/>
  <c r="N71" i="5" s="1"/>
  <c r="F64" i="3"/>
  <c r="N65" i="5" s="1"/>
  <c r="F54" i="3"/>
  <c r="N55" i="5" s="1"/>
  <c r="I48" i="3"/>
  <c r="O49" i="5" s="1"/>
  <c r="AO43" i="3"/>
  <c r="I40" i="3"/>
  <c r="O41" i="5" s="1"/>
  <c r="F69" i="3"/>
  <c r="N70" i="5" s="1"/>
  <c r="U120" i="3"/>
  <c r="S120" i="3"/>
  <c r="S90" i="3"/>
  <c r="U90" i="3"/>
  <c r="U69" i="3"/>
  <c r="S69" i="3"/>
  <c r="F81" i="3"/>
  <c r="N82" i="5" s="1"/>
  <c r="AG69" i="3"/>
  <c r="T70" i="5" s="1"/>
  <c r="U70" i="3"/>
  <c r="S70" i="3"/>
  <c r="U66" i="3"/>
  <c r="S66" i="3"/>
  <c r="F62" i="3"/>
  <c r="N63" i="5" s="1"/>
  <c r="F127" i="3"/>
  <c r="N128" i="5" s="1"/>
  <c r="F119" i="3"/>
  <c r="N120" i="5" s="1"/>
  <c r="AO116" i="3"/>
  <c r="F96" i="3"/>
  <c r="N97" i="5" s="1"/>
  <c r="F92" i="3"/>
  <c r="N93" i="5" s="1"/>
  <c r="F82" i="3"/>
  <c r="N83" i="5" s="1"/>
  <c r="AG105" i="3"/>
  <c r="T106" i="5" s="1"/>
  <c r="I95" i="3"/>
  <c r="O96" i="5" s="1"/>
  <c r="I91" i="3"/>
  <c r="O92" i="5" s="1"/>
  <c r="I83" i="3"/>
  <c r="O84" i="5" s="1"/>
  <c r="AG49" i="3"/>
  <c r="T50" i="5" s="1"/>
  <c r="AG41" i="3"/>
  <c r="T42" i="5" s="1"/>
  <c r="F134" i="3"/>
  <c r="N135" i="5" s="1"/>
  <c r="F124" i="3"/>
  <c r="N125" i="5" s="1"/>
  <c r="F121" i="3"/>
  <c r="N122" i="5" s="1"/>
  <c r="I118" i="3"/>
  <c r="O119" i="5" s="1"/>
  <c r="AO112" i="3"/>
  <c r="F103" i="3"/>
  <c r="N104" i="5" s="1"/>
  <c r="F97" i="3"/>
  <c r="N98" i="5" s="1"/>
  <c r="AO88" i="3"/>
  <c r="I88" i="3"/>
  <c r="O89" i="5" s="1"/>
  <c r="I75" i="3"/>
  <c r="O76" i="5" s="1"/>
  <c r="AO73" i="3"/>
  <c r="AO57" i="3"/>
  <c r="AG45" i="3"/>
  <c r="T46" i="5" s="1"/>
  <c r="AO59" i="3"/>
  <c r="AG132" i="3"/>
  <c r="T133" i="5" s="1"/>
  <c r="AO92" i="3"/>
  <c r="I90" i="3"/>
  <c r="O91" i="5" s="1"/>
  <c r="AO84" i="3"/>
  <c r="I77" i="3"/>
  <c r="O78" i="5" s="1"/>
  <c r="I66" i="3"/>
  <c r="O67" i="5" s="1"/>
  <c r="AO61" i="3"/>
  <c r="F114" i="3"/>
  <c r="N115" i="5" s="1"/>
  <c r="AO104" i="3"/>
  <c r="AO94" i="3"/>
  <c r="I89" i="3"/>
  <c r="O90" i="5" s="1"/>
  <c r="I81" i="3"/>
  <c r="O82" i="5" s="1"/>
  <c r="I78" i="3"/>
  <c r="O79" i="5" s="1"/>
  <c r="I69" i="3"/>
  <c r="O70" i="5" s="1"/>
  <c r="AO66" i="3"/>
  <c r="AG43" i="3"/>
  <c r="T44" i="5" s="1"/>
  <c r="AG39" i="3"/>
  <c r="T40" i="5" s="1"/>
  <c r="F106" i="3"/>
  <c r="N107" i="5" s="1"/>
  <c r="I101" i="3"/>
  <c r="O102" i="5" s="1"/>
  <c r="AO90" i="3"/>
  <c r="S84" i="3"/>
  <c r="AO83" i="3"/>
  <c r="AG83" i="3"/>
  <c r="T84" i="5" s="1"/>
  <c r="AO82" i="3"/>
  <c r="I82" i="3"/>
  <c r="O83" i="5" s="1"/>
  <c r="AO78" i="3"/>
  <c r="F72" i="3"/>
  <c r="N73" i="5" s="1"/>
  <c r="I71" i="3"/>
  <c r="O72" i="5" s="1"/>
  <c r="AG47" i="3"/>
  <c r="T48" i="5" s="1"/>
  <c r="AO89" i="3"/>
  <c r="AO80" i="3"/>
  <c r="I80" i="3"/>
  <c r="O81" i="5" s="1"/>
  <c r="AO68" i="3"/>
  <c r="I68" i="3"/>
  <c r="O69" i="5" s="1"/>
  <c r="S104" i="3"/>
  <c r="AG94" i="3"/>
  <c r="T95" i="5" s="1"/>
  <c r="S127" i="3"/>
  <c r="U127" i="3"/>
  <c r="I121" i="3"/>
  <c r="O122" i="5" s="1"/>
  <c r="S116" i="3"/>
  <c r="U116" i="3"/>
  <c r="AG104" i="3"/>
  <c r="T105" i="5" s="1"/>
  <c r="F101" i="3"/>
  <c r="N102" i="5" s="1"/>
  <c r="AG98" i="3"/>
  <c r="T99" i="5" s="1"/>
  <c r="U96" i="3"/>
  <c r="S96" i="3"/>
  <c r="S114" i="3"/>
  <c r="U114" i="3"/>
  <c r="F129" i="3"/>
  <c r="N130" i="5" s="1"/>
  <c r="AG128" i="3"/>
  <c r="T129" i="5" s="1"/>
  <c r="I108" i="3"/>
  <c r="O109" i="5" s="1"/>
  <c r="U98" i="3"/>
  <c r="S98" i="3"/>
  <c r="S133" i="3"/>
  <c r="AG109" i="3"/>
  <c r="T110" i="5" s="1"/>
  <c r="F120" i="3"/>
  <c r="N121" i="5" s="1"/>
  <c r="U94" i="3"/>
  <c r="S94" i="3"/>
  <c r="F133" i="3"/>
  <c r="N134" i="5" s="1"/>
  <c r="AG121" i="3"/>
  <c r="T122" i="5" s="1"/>
  <c r="I123" i="3"/>
  <c r="O124" i="5" s="1"/>
  <c r="I117" i="3"/>
  <c r="O118" i="5" s="1"/>
  <c r="AG114" i="3"/>
  <c r="T115" i="5" s="1"/>
  <c r="AG112" i="3"/>
  <c r="T113" i="5" s="1"/>
  <c r="I112" i="3"/>
  <c r="O113" i="5" s="1"/>
  <c r="I109" i="3"/>
  <c r="O110" i="5" s="1"/>
  <c r="AG72" i="3"/>
  <c r="T73" i="5" s="1"/>
  <c r="AG66" i="3"/>
  <c r="T67" i="5" s="1"/>
  <c r="AO134" i="3"/>
  <c r="AG133" i="3"/>
  <c r="T134" i="5" s="1"/>
  <c r="P134" i="5"/>
  <c r="AG130" i="3"/>
  <c r="T131" i="5" s="1"/>
  <c r="AG127" i="3"/>
  <c r="T128" i="5" s="1"/>
  <c r="AO121" i="3"/>
  <c r="AG116" i="3"/>
  <c r="T117" i="5" s="1"/>
  <c r="AG90" i="3"/>
  <c r="T91" i="5" s="1"/>
  <c r="AG76" i="3"/>
  <c r="T77" i="5" s="1"/>
  <c r="AG74" i="3"/>
  <c r="T75" i="5" s="1"/>
  <c r="AG70" i="3"/>
  <c r="T71" i="5" s="1"/>
  <c r="AG68" i="3"/>
  <c r="T69" i="5" s="1"/>
  <c r="AO123" i="3"/>
  <c r="AO117" i="3"/>
  <c r="I114" i="3"/>
  <c r="O115" i="5" s="1"/>
  <c r="AO102" i="3"/>
  <c r="AG88" i="3"/>
  <c r="T89" i="5" s="1"/>
  <c r="AG78" i="3"/>
  <c r="T79" i="5" s="1"/>
  <c r="AG124" i="3"/>
  <c r="T125" i="5" s="1"/>
  <c r="AG122" i="3"/>
  <c r="T123" i="5" s="1"/>
  <c r="I120" i="3"/>
  <c r="O121" i="5" s="1"/>
  <c r="I116" i="3"/>
  <c r="O117" i="5" s="1"/>
  <c r="AG108" i="3"/>
  <c r="T109" i="5" s="1"/>
  <c r="AG86" i="3"/>
  <c r="T87" i="5" s="1"/>
  <c r="AG80" i="3"/>
  <c r="T81" i="5" s="1"/>
  <c r="I129" i="3"/>
  <c r="O130" i="5" s="1"/>
  <c r="AO122" i="3"/>
  <c r="F116" i="3"/>
  <c r="N117" i="5" s="1"/>
  <c r="AG84" i="3"/>
  <c r="T85" i="5" s="1"/>
  <c r="AG82" i="3"/>
  <c r="T83" i="5" s="1"/>
  <c r="AG115" i="3"/>
  <c r="T116" i="5" s="1"/>
  <c r="S112" i="3"/>
  <c r="AG131" i="3"/>
  <c r="T132" i="5" s="1"/>
  <c r="I122" i="3"/>
  <c r="O123" i="5" s="1"/>
  <c r="I115" i="3"/>
  <c r="O116" i="5" s="1"/>
  <c r="AG134" i="3"/>
  <c r="T135" i="5" s="1"/>
  <c r="I127" i="3"/>
  <c r="O128" i="5" s="1"/>
  <c r="AG117" i="3"/>
  <c r="T118" i="5" s="1"/>
  <c r="F130" i="3"/>
  <c r="N131" i="5" s="1"/>
  <c r="F131" i="3"/>
  <c r="N132" i="5" s="1"/>
  <c r="AG119" i="3"/>
  <c r="T120" i="5" s="1"/>
  <c r="AG113" i="3"/>
  <c r="T114" i="5" s="1"/>
  <c r="AO111" i="3"/>
  <c r="I111" i="3"/>
  <c r="O112" i="5" s="1"/>
  <c r="AO119" i="3"/>
  <c r="I119" i="3"/>
  <c r="O120" i="5" s="1"/>
  <c r="AO114" i="3"/>
  <c r="I113" i="3"/>
  <c r="O114" i="5" s="1"/>
  <c r="F128" i="3"/>
  <c r="N129" i="5" s="1"/>
  <c r="S131" i="3"/>
  <c r="U131" i="3"/>
  <c r="AG111" i="3"/>
  <c r="T112" i="5" s="1"/>
  <c r="U132" i="3"/>
  <c r="S132" i="3"/>
  <c r="AG123" i="3"/>
  <c r="T124" i="5" s="1"/>
  <c r="F132" i="3"/>
  <c r="N133" i="5" s="1"/>
  <c r="I131" i="3"/>
  <c r="O132" i="5" s="1"/>
  <c r="AO129" i="3"/>
  <c r="AG129" i="3"/>
  <c r="T130" i="5" s="1"/>
  <c r="I128" i="3"/>
  <c r="O129" i="5" s="1"/>
  <c r="I130" i="3"/>
  <c r="O131" i="5" s="1"/>
  <c r="I134" i="3"/>
  <c r="O135" i="5" s="1"/>
  <c r="I132" i="3"/>
  <c r="O133" i="5" s="1"/>
  <c r="S129" i="3"/>
  <c r="AO127" i="3"/>
  <c r="AH54" i="5" l="1"/>
  <c r="M94" i="5"/>
  <c r="AH60" i="5"/>
  <c r="V21" i="3"/>
  <c r="R22" i="5" s="1"/>
  <c r="M76" i="5"/>
  <c r="AH103" i="5"/>
  <c r="AH7" i="5"/>
  <c r="AH125" i="5"/>
  <c r="AH36" i="5"/>
  <c r="AH47" i="5"/>
  <c r="AH124" i="5"/>
  <c r="AH27" i="5"/>
  <c r="AH21" i="5"/>
  <c r="V44" i="3"/>
  <c r="R45" i="5" s="1"/>
  <c r="V55" i="3"/>
  <c r="R56" i="5" s="1"/>
  <c r="V37" i="3"/>
  <c r="R38" i="5" s="1"/>
  <c r="V57" i="3"/>
  <c r="R58" i="5" s="1"/>
  <c r="V128" i="3"/>
  <c r="R129" i="5" s="1"/>
  <c r="V77" i="3"/>
  <c r="R78" i="5" s="1"/>
  <c r="V123" i="3"/>
  <c r="R124" i="5" s="1"/>
  <c r="V33" i="3"/>
  <c r="R34" i="5" s="1"/>
  <c r="V24" i="3"/>
  <c r="R25" i="5" s="1"/>
  <c r="W115" i="5"/>
  <c r="W122" i="5"/>
  <c r="W83" i="5"/>
  <c r="W128" i="5"/>
  <c r="W90" i="5"/>
  <c r="W84" i="5"/>
  <c r="W58" i="5"/>
  <c r="W88" i="5"/>
  <c r="W98" i="5"/>
  <c r="W129" i="5"/>
  <c r="W47" i="5"/>
  <c r="W16" i="5"/>
  <c r="W55" i="5"/>
  <c r="W27" i="5"/>
  <c r="W101" i="5"/>
  <c r="W87" i="5"/>
  <c r="W114" i="5"/>
  <c r="W50" i="5"/>
  <c r="W74" i="5"/>
  <c r="W34" i="5"/>
  <c r="W45" i="5"/>
  <c r="W70" i="5"/>
  <c r="W106" i="5"/>
  <c r="W14" i="5"/>
  <c r="W24" i="5"/>
  <c r="W22" i="5"/>
  <c r="W110" i="5"/>
  <c r="W121" i="5"/>
  <c r="W132" i="5"/>
  <c r="W75" i="5"/>
  <c r="W135" i="5"/>
  <c r="W103" i="5"/>
  <c r="W85" i="5"/>
  <c r="W36" i="5"/>
  <c r="W29" i="5"/>
  <c r="W119" i="5"/>
  <c r="W131" i="5"/>
  <c r="W41" i="5"/>
  <c r="W76" i="5"/>
  <c r="W91" i="5"/>
  <c r="W94" i="5"/>
  <c r="W68" i="5"/>
  <c r="W42" i="5"/>
  <c r="W78" i="5"/>
  <c r="W61" i="5"/>
  <c r="W63" i="5"/>
  <c r="W32" i="5"/>
  <c r="W20" i="5"/>
  <c r="W17" i="5"/>
  <c r="W43" i="5"/>
  <c r="W18" i="5"/>
  <c r="W21" i="5"/>
  <c r="W49" i="5"/>
  <c r="W100" i="5"/>
  <c r="W79" i="5"/>
  <c r="W95" i="5"/>
  <c r="W89" i="5"/>
  <c r="W109" i="5"/>
  <c r="W107" i="5"/>
  <c r="W31" i="5"/>
  <c r="W86" i="5"/>
  <c r="W39" i="5"/>
  <c r="W19" i="5"/>
  <c r="W59" i="5"/>
  <c r="W53" i="5"/>
  <c r="W97" i="5"/>
  <c r="W57" i="5"/>
  <c r="W99" i="5"/>
  <c r="W120" i="5"/>
  <c r="W118" i="5"/>
  <c r="W93" i="5"/>
  <c r="W65" i="5"/>
  <c r="W124" i="5"/>
  <c r="W69" i="5"/>
  <c r="W105" i="5"/>
  <c r="W117" i="5"/>
  <c r="W38" i="5"/>
  <c r="W40" i="5"/>
  <c r="W80" i="5"/>
  <c r="W92" i="5"/>
  <c r="W46" i="5"/>
  <c r="W133" i="5"/>
  <c r="W116" i="5"/>
  <c r="W125" i="5"/>
  <c r="W112" i="5"/>
  <c r="W73" i="5"/>
  <c r="W96" i="5"/>
  <c r="W23" i="5"/>
  <c r="W51" i="5"/>
  <c r="W26" i="5"/>
  <c r="W102" i="5"/>
  <c r="W52" i="5"/>
  <c r="W54" i="5"/>
  <c r="W134" i="5"/>
  <c r="W60" i="5"/>
  <c r="W130" i="5"/>
  <c r="W123" i="5"/>
  <c r="W81" i="5"/>
  <c r="W67" i="5"/>
  <c r="W62" i="5"/>
  <c r="W113" i="5"/>
  <c r="W44" i="5"/>
  <c r="W56" i="5"/>
  <c r="W82" i="5"/>
  <c r="W48" i="5"/>
  <c r="W104" i="5"/>
  <c r="W64" i="5"/>
  <c r="W25" i="5"/>
  <c r="W35" i="5"/>
  <c r="W28" i="5"/>
  <c r="W77" i="5"/>
  <c r="W71" i="5"/>
  <c r="W72" i="5"/>
  <c r="W15" i="5"/>
  <c r="AH46" i="5"/>
  <c r="AH133" i="5"/>
  <c r="AH80" i="5"/>
  <c r="AH127" i="5"/>
  <c r="AH120" i="5"/>
  <c r="AH43" i="5"/>
  <c r="AH106" i="5"/>
  <c r="AH117" i="5"/>
  <c r="AH17" i="5"/>
  <c r="Q50" i="5"/>
  <c r="Q81" i="5"/>
  <c r="M80" i="5"/>
  <c r="Q84" i="5"/>
  <c r="V95" i="3"/>
  <c r="R96" i="5" s="1"/>
  <c r="AH107" i="5"/>
  <c r="AH75" i="5"/>
  <c r="AH30" i="5"/>
  <c r="AH76" i="5"/>
  <c r="Q42" i="5"/>
  <c r="Q32" i="5"/>
  <c r="M79" i="5"/>
  <c r="AH132" i="5"/>
  <c r="AH100" i="5"/>
  <c r="AH109" i="5"/>
  <c r="AH10" i="5"/>
  <c r="AH99" i="5"/>
  <c r="AH130" i="5"/>
  <c r="AH95" i="5"/>
  <c r="AH39" i="5"/>
  <c r="Q76" i="5"/>
  <c r="Q96" i="5"/>
  <c r="AH35" i="5"/>
  <c r="AH77" i="5"/>
  <c r="AH81" i="5"/>
  <c r="Q86" i="5"/>
  <c r="AH57" i="5"/>
  <c r="Q27" i="5"/>
  <c r="Q43" i="5"/>
  <c r="AH9" i="5"/>
  <c r="AH82" i="5"/>
  <c r="AH40" i="5"/>
  <c r="AH108" i="5"/>
  <c r="AH71" i="5"/>
  <c r="AH115" i="5"/>
  <c r="Q89" i="5"/>
  <c r="AH8" i="5"/>
  <c r="AH104" i="5"/>
  <c r="Q54" i="5"/>
  <c r="Q35" i="5"/>
  <c r="Q39" i="5"/>
  <c r="AH128" i="5"/>
  <c r="AH69" i="5"/>
  <c r="AH91" i="5"/>
  <c r="AH129" i="5"/>
  <c r="AH52" i="5"/>
  <c r="AH73" i="5"/>
  <c r="Q124" i="5"/>
  <c r="Q121" i="5"/>
  <c r="AH23" i="5"/>
  <c r="Q125" i="5"/>
  <c r="Q40" i="5"/>
  <c r="V60" i="3"/>
  <c r="R61" i="5" s="1"/>
  <c r="V121" i="3"/>
  <c r="R122" i="5" s="1"/>
  <c r="AH20" i="5"/>
  <c r="AH119" i="5"/>
  <c r="AH113" i="5"/>
  <c r="V103" i="3"/>
  <c r="R104" i="5" s="1"/>
  <c r="Q113" i="5"/>
  <c r="Q45" i="5"/>
  <c r="Q24" i="5"/>
  <c r="Q44" i="5"/>
  <c r="Q26" i="5"/>
  <c r="V41" i="3"/>
  <c r="R42" i="5" s="1"/>
  <c r="AH63" i="5"/>
  <c r="Q75" i="5"/>
  <c r="AH28" i="5"/>
  <c r="Q132" i="5"/>
  <c r="Q114" i="5"/>
  <c r="Q85" i="5"/>
  <c r="V88" i="3"/>
  <c r="R89" i="5" s="1"/>
  <c r="V23" i="3"/>
  <c r="R24" i="5" s="1"/>
  <c r="V50" i="3"/>
  <c r="R51" i="5" s="1"/>
  <c r="V115" i="3"/>
  <c r="R116" i="5" s="1"/>
  <c r="V16" i="3"/>
  <c r="R17" i="5" s="1"/>
  <c r="M96" i="5"/>
  <c r="Q64" i="5"/>
  <c r="AH65" i="5"/>
  <c r="Q69" i="5"/>
  <c r="V124" i="3"/>
  <c r="R125" i="5" s="1"/>
  <c r="Q83" i="5"/>
  <c r="Q68" i="5"/>
  <c r="Q94" i="5"/>
  <c r="AH22" i="5"/>
  <c r="Q77" i="5"/>
  <c r="Q73" i="5"/>
  <c r="Q99" i="5"/>
  <c r="Q36" i="5"/>
  <c r="Q16" i="5"/>
  <c r="Q122" i="5"/>
  <c r="Q106" i="5"/>
  <c r="Q60" i="5"/>
  <c r="Q105" i="5"/>
  <c r="V20" i="3"/>
  <c r="R21" i="5" s="1"/>
  <c r="V31" i="3"/>
  <c r="R32" i="5" s="1"/>
  <c r="AH41" i="5"/>
  <c r="Q87" i="5"/>
  <c r="Q41" i="5"/>
  <c r="Q88" i="5"/>
  <c r="Q21" i="5"/>
  <c r="Q62" i="5"/>
  <c r="Q56" i="5"/>
  <c r="Q18" i="5"/>
  <c r="Q20" i="5"/>
  <c r="V14" i="3"/>
  <c r="R15" i="5" s="1"/>
  <c r="V111" i="3"/>
  <c r="R112" i="5" s="1"/>
  <c r="Q47" i="5"/>
  <c r="Q17" i="5"/>
  <c r="V82" i="3"/>
  <c r="R83" i="5" s="1"/>
  <c r="V26" i="3"/>
  <c r="R27" i="5" s="1"/>
  <c r="V49" i="3"/>
  <c r="R50" i="5" s="1"/>
  <c r="AH84" i="5"/>
  <c r="AH19" i="5"/>
  <c r="AH45" i="5"/>
  <c r="Q116" i="5"/>
  <c r="AH87" i="5"/>
  <c r="Q123" i="5"/>
  <c r="Q58" i="5"/>
  <c r="Q93" i="5"/>
  <c r="Q97" i="5"/>
  <c r="Q71" i="5"/>
  <c r="Q34" i="5"/>
  <c r="Q101" i="5"/>
  <c r="Q22" i="5"/>
  <c r="Q28" i="5"/>
  <c r="Q29" i="5"/>
  <c r="AH92" i="5"/>
  <c r="Q118" i="5"/>
  <c r="Q70" i="5"/>
  <c r="V113" i="3"/>
  <c r="R114" i="5" s="1"/>
  <c r="Q79" i="5"/>
  <c r="Q119" i="5"/>
  <c r="Q23" i="5"/>
  <c r="Q72" i="5"/>
  <c r="Q82" i="5"/>
  <c r="Q49" i="5"/>
  <c r="Q98" i="5"/>
  <c r="Q63" i="5"/>
  <c r="Q51" i="5"/>
  <c r="Q61" i="5"/>
  <c r="Q100" i="5"/>
  <c r="Q46" i="5"/>
  <c r="Q53" i="5"/>
  <c r="V43" i="3"/>
  <c r="R44" i="5" s="1"/>
  <c r="Q31" i="5"/>
  <c r="Q15" i="5"/>
  <c r="Q25" i="5"/>
  <c r="AH118" i="5"/>
  <c r="AH49" i="5"/>
  <c r="AH16" i="5"/>
  <c r="AH86" i="5"/>
  <c r="Q67" i="5"/>
  <c r="Q133" i="5"/>
  <c r="Q92" i="5"/>
  <c r="Q95" i="5"/>
  <c r="Q134" i="5"/>
  <c r="Q135" i="5"/>
  <c r="Q120" i="5"/>
  <c r="Q131" i="5"/>
  <c r="Q115" i="5"/>
  <c r="Q109" i="5"/>
  <c r="Q102" i="5"/>
  <c r="Q90" i="5"/>
  <c r="Q91" i="5"/>
  <c r="Q65" i="5"/>
  <c r="Q104" i="5"/>
  <c r="Q57" i="5"/>
  <c r="Q19" i="5"/>
  <c r="V27" i="3"/>
  <c r="R28" i="5" s="1"/>
  <c r="V34" i="3"/>
  <c r="R35" i="5" s="1"/>
  <c r="V59" i="3"/>
  <c r="R60" i="5" s="1"/>
  <c r="AH56" i="5"/>
  <c r="AH114" i="5"/>
  <c r="Q130" i="5"/>
  <c r="Q80" i="5"/>
  <c r="Q103" i="5"/>
  <c r="Q78" i="5"/>
  <c r="Q129" i="5"/>
  <c r="Q112" i="5"/>
  <c r="Q128" i="5"/>
  <c r="Q117" i="5"/>
  <c r="Q110" i="5"/>
  <c r="Q52" i="5"/>
  <c r="Q55" i="5"/>
  <c r="Q74" i="5"/>
  <c r="Q38" i="5"/>
  <c r="Q107" i="5"/>
  <c r="Q59" i="5"/>
  <c r="Q48" i="5"/>
  <c r="Q14" i="5"/>
  <c r="V63" i="3"/>
  <c r="R64" i="5" s="1"/>
  <c r="V73" i="3"/>
  <c r="R74" i="5" s="1"/>
  <c r="V109" i="3"/>
  <c r="R110" i="5" s="1"/>
  <c r="AH26" i="5"/>
  <c r="AH31" i="5"/>
  <c r="AH96" i="5"/>
  <c r="AH48" i="5"/>
  <c r="AH66" i="5"/>
  <c r="AH88" i="5"/>
  <c r="AH53" i="5"/>
  <c r="AH68" i="5"/>
  <c r="AH44" i="5"/>
  <c r="AH51" i="5"/>
  <c r="AH18" i="5"/>
  <c r="AH15" i="5"/>
  <c r="AH79" i="5"/>
  <c r="AH62" i="5"/>
  <c r="AH101" i="5"/>
  <c r="AH112" i="5"/>
  <c r="AH61" i="5"/>
  <c r="AH121" i="5"/>
  <c r="AH24" i="5"/>
  <c r="AH78" i="5"/>
  <c r="AH131" i="5"/>
  <c r="AH50" i="5"/>
  <c r="AH83" i="5"/>
  <c r="AH94" i="5"/>
  <c r="AH97" i="5"/>
  <c r="AH98" i="5"/>
  <c r="AH29" i="5"/>
  <c r="AH72" i="5"/>
  <c r="AH58" i="5"/>
  <c r="AH93" i="5"/>
  <c r="AH5" i="5"/>
  <c r="AH33" i="5"/>
  <c r="AH110" i="5"/>
  <c r="AH11" i="5"/>
  <c r="AH25" i="5"/>
  <c r="AH64" i="5"/>
  <c r="AH55" i="5"/>
  <c r="AH42" i="5"/>
  <c r="AH126" i="5"/>
  <c r="AH6" i="5"/>
  <c r="AH134" i="5"/>
  <c r="AH67" i="5"/>
  <c r="AH38" i="5"/>
  <c r="AH102" i="5"/>
  <c r="AH37" i="5"/>
  <c r="AH105" i="5"/>
  <c r="AH70" i="5"/>
  <c r="AH74" i="5"/>
  <c r="AH116" i="5"/>
  <c r="AH32" i="5"/>
  <c r="M78" i="5"/>
  <c r="M65" i="5"/>
  <c r="M77" i="5"/>
  <c r="M91" i="5"/>
  <c r="M99" i="5"/>
  <c r="M86" i="5"/>
  <c r="M75" i="5"/>
  <c r="M87" i="5"/>
  <c r="M70" i="5"/>
  <c r="M64" i="5"/>
  <c r="M97" i="5"/>
  <c r="M98" i="5"/>
  <c r="M63" i="5"/>
  <c r="M67" i="5"/>
  <c r="M82" i="5"/>
  <c r="M69" i="5"/>
  <c r="M73" i="5"/>
  <c r="M74" i="5"/>
  <c r="M84" i="5"/>
  <c r="M66" i="5"/>
  <c r="M85" i="5"/>
  <c r="M90" i="5"/>
  <c r="M95" i="5"/>
  <c r="M68" i="5"/>
  <c r="M93" i="5"/>
  <c r="M83" i="5"/>
  <c r="M88" i="5"/>
  <c r="M72" i="5"/>
  <c r="M92" i="5"/>
  <c r="M71" i="5"/>
  <c r="M81" i="5"/>
  <c r="V67" i="3"/>
  <c r="R68" i="5" s="1"/>
  <c r="V122" i="3"/>
  <c r="R123" i="5" s="1"/>
  <c r="V134" i="3"/>
  <c r="R135" i="5" s="1"/>
  <c r="V91" i="3"/>
  <c r="R92" i="5" s="1"/>
  <c r="V64" i="3"/>
  <c r="R65" i="5" s="1"/>
  <c r="V18" i="3"/>
  <c r="R19" i="5" s="1"/>
  <c r="V35" i="3"/>
  <c r="R36" i="5" s="1"/>
  <c r="V28" i="3"/>
  <c r="R29" i="5" s="1"/>
  <c r="V22" i="3"/>
  <c r="R23" i="5" s="1"/>
  <c r="V83" i="3"/>
  <c r="R84" i="5" s="1"/>
  <c r="V75" i="3"/>
  <c r="R76" i="5" s="1"/>
  <c r="V79" i="3"/>
  <c r="R80" i="5" s="1"/>
  <c r="V30" i="3"/>
  <c r="R31" i="5" s="1"/>
  <c r="V117" i="3"/>
  <c r="R118" i="5" s="1"/>
  <c r="V68" i="3"/>
  <c r="R69" i="5" s="1"/>
  <c r="V112" i="3"/>
  <c r="R113" i="5" s="1"/>
  <c r="V102" i="3"/>
  <c r="R103" i="5" s="1"/>
  <c r="V61" i="3"/>
  <c r="R62" i="5" s="1"/>
  <c r="V13" i="3"/>
  <c r="R14" i="5" s="1"/>
  <c r="V106" i="3"/>
  <c r="R107" i="5" s="1"/>
  <c r="V133" i="3"/>
  <c r="R134" i="5" s="1"/>
  <c r="V54" i="3"/>
  <c r="R55" i="5" s="1"/>
  <c r="V38" i="3"/>
  <c r="R39" i="5" s="1"/>
  <c r="V84" i="3"/>
  <c r="R85" i="5" s="1"/>
  <c r="V100" i="3"/>
  <c r="R101" i="5" s="1"/>
  <c r="V119" i="3"/>
  <c r="R120" i="5" s="1"/>
  <c r="V15" i="3"/>
  <c r="R16" i="5" s="1"/>
  <c r="V72" i="3"/>
  <c r="R73" i="5" s="1"/>
  <c r="V86" i="3"/>
  <c r="R87" i="5" s="1"/>
  <c r="V105" i="3"/>
  <c r="R106" i="5" s="1"/>
  <c r="V74" i="3"/>
  <c r="R75" i="5" s="1"/>
  <c r="V85" i="3"/>
  <c r="R86" i="5" s="1"/>
  <c r="V53" i="3"/>
  <c r="R54" i="5" s="1"/>
  <c r="V52" i="3"/>
  <c r="R53" i="5" s="1"/>
  <c r="V17" i="3"/>
  <c r="R18" i="5" s="1"/>
  <c r="V89" i="3"/>
  <c r="R90" i="5" s="1"/>
  <c r="V129" i="3"/>
  <c r="R130" i="5" s="1"/>
  <c r="V45" i="3"/>
  <c r="R46" i="5" s="1"/>
  <c r="V93" i="3"/>
  <c r="R94" i="5" s="1"/>
  <c r="V99" i="3"/>
  <c r="R100" i="5" s="1"/>
  <c r="V71" i="3"/>
  <c r="R72" i="5" s="1"/>
  <c r="V78" i="3"/>
  <c r="R79" i="5" s="1"/>
  <c r="V80" i="3"/>
  <c r="R81" i="5" s="1"/>
  <c r="V25" i="3"/>
  <c r="R26" i="5" s="1"/>
  <c r="V58" i="3"/>
  <c r="R59" i="5" s="1"/>
  <c r="V46" i="3"/>
  <c r="R47" i="5" s="1"/>
  <c r="V81" i="3"/>
  <c r="R82" i="5" s="1"/>
  <c r="V101" i="3"/>
  <c r="R102" i="5" s="1"/>
  <c r="V97" i="3"/>
  <c r="R98" i="5" s="1"/>
  <c r="V51" i="3"/>
  <c r="R52" i="5" s="1"/>
  <c r="V130" i="3"/>
  <c r="R131" i="5" s="1"/>
  <c r="V42" i="3"/>
  <c r="R43" i="5" s="1"/>
  <c r="V87" i="3"/>
  <c r="R88" i="5" s="1"/>
  <c r="V19" i="3"/>
  <c r="R20" i="5" s="1"/>
  <c r="V104" i="3"/>
  <c r="R105" i="5" s="1"/>
  <c r="V108" i="3"/>
  <c r="R109" i="5" s="1"/>
  <c r="V39" i="3"/>
  <c r="R40" i="5" s="1"/>
  <c r="Q104" i="3"/>
  <c r="Q27" i="3"/>
  <c r="Q19" i="3"/>
  <c r="V118" i="3"/>
  <c r="R119" i="5" s="1"/>
  <c r="V92" i="3"/>
  <c r="R93" i="5" s="1"/>
  <c r="W4" i="5"/>
  <c r="Q25" i="3"/>
  <c r="Q30" i="3"/>
  <c r="Q13" i="3"/>
  <c r="Q15" i="3"/>
  <c r="Q23" i="3"/>
  <c r="Q28" i="3"/>
  <c r="Q24" i="3"/>
  <c r="Q17" i="3"/>
  <c r="Q20" i="3"/>
  <c r="Q21" i="3"/>
  <c r="Q22" i="3"/>
  <c r="Q26" i="3"/>
  <c r="Q40" i="3"/>
  <c r="Q31" i="3"/>
  <c r="Q18" i="3"/>
  <c r="Q83" i="3"/>
  <c r="Q35" i="3"/>
  <c r="Q16" i="3"/>
  <c r="Q14" i="3"/>
  <c r="Q46" i="3"/>
  <c r="Q38" i="3"/>
  <c r="Q73" i="3"/>
  <c r="Q85" i="3"/>
  <c r="Q95" i="3"/>
  <c r="Q75" i="3"/>
  <c r="Q56" i="3"/>
  <c r="Q106" i="3"/>
  <c r="Q87" i="3"/>
  <c r="L4" i="5"/>
  <c r="Q59" i="3"/>
  <c r="Q41" i="3"/>
  <c r="Q64" i="3"/>
  <c r="Q57" i="3"/>
  <c r="Q55" i="3"/>
  <c r="Q133" i="3"/>
  <c r="V120" i="3"/>
  <c r="R121" i="5" s="1"/>
  <c r="V76" i="3"/>
  <c r="R77" i="5" s="1"/>
  <c r="V96" i="3"/>
  <c r="R97" i="5" s="1"/>
  <c r="Q78" i="3"/>
  <c r="Q49" i="3"/>
  <c r="V47" i="3"/>
  <c r="R48" i="5" s="1"/>
  <c r="Q37" i="3"/>
  <c r="Q39" i="3"/>
  <c r="Q33" i="3"/>
  <c r="Q123" i="3"/>
  <c r="Q124" i="3"/>
  <c r="V116" i="3"/>
  <c r="R117" i="5" s="1"/>
  <c r="Q84" i="3"/>
  <c r="Q79" i="3"/>
  <c r="Q80" i="3"/>
  <c r="Q76" i="3"/>
  <c r="Q98" i="3"/>
  <c r="Q92" i="3"/>
  <c r="Q105" i="3"/>
  <c r="Q50" i="3"/>
  <c r="Q48" i="3"/>
  <c r="Q42" i="3"/>
  <c r="Q45" i="3"/>
  <c r="Q34" i="3"/>
  <c r="Q102" i="3"/>
  <c r="Q62" i="3"/>
  <c r="Q89" i="3"/>
  <c r="V66" i="3"/>
  <c r="R67" i="5" s="1"/>
  <c r="Q43" i="3"/>
  <c r="Q72" i="3"/>
  <c r="Q112" i="3"/>
  <c r="Q69" i="3"/>
  <c r="Q66" i="3"/>
  <c r="Q93" i="3"/>
  <c r="Q67" i="3"/>
  <c r="Q52" i="3"/>
  <c r="Q47" i="3"/>
  <c r="Q58" i="3"/>
  <c r="Q61" i="3"/>
  <c r="Q60" i="3"/>
  <c r="Q121" i="3"/>
  <c r="Q63" i="3"/>
  <c r="Q90" i="3"/>
  <c r="Q86" i="3"/>
  <c r="Q97" i="3"/>
  <c r="Q100" i="3"/>
  <c r="Q116" i="3"/>
  <c r="Q70" i="3"/>
  <c r="V40" i="3"/>
  <c r="R41" i="5" s="1"/>
  <c r="Q96" i="3"/>
  <c r="Q81" i="3"/>
  <c r="Q54" i="3"/>
  <c r="Q71" i="3"/>
  <c r="Q51" i="3"/>
  <c r="Q115" i="3"/>
  <c r="Q74" i="3"/>
  <c r="Q53" i="3"/>
  <c r="Q44" i="3"/>
  <c r="Q68" i="3"/>
  <c r="Q99" i="3"/>
  <c r="Q88" i="3"/>
  <c r="Q91" i="3"/>
  <c r="Q119" i="3"/>
  <c r="V56" i="3"/>
  <c r="R57" i="5" s="1"/>
  <c r="V62" i="3"/>
  <c r="R63" i="5" s="1"/>
  <c r="Q111" i="3"/>
  <c r="V48" i="3"/>
  <c r="R49" i="5" s="1"/>
  <c r="V131" i="3"/>
  <c r="R132" i="5" s="1"/>
  <c r="Q127" i="3"/>
  <c r="Q120" i="3"/>
  <c r="Q114" i="3"/>
  <c r="Q129" i="3"/>
  <c r="Q101" i="3"/>
  <c r="V127" i="3"/>
  <c r="R128" i="5" s="1"/>
  <c r="Q122" i="3"/>
  <c r="Q82" i="3"/>
  <c r="Q134" i="3"/>
  <c r="Q128" i="3"/>
  <c r="Q77" i="3"/>
  <c r="Q94" i="3"/>
  <c r="V70" i="3"/>
  <c r="R71" i="5" s="1"/>
  <c r="V94" i="3"/>
  <c r="R95" i="5" s="1"/>
  <c r="Q103" i="3"/>
  <c r="V90" i="3"/>
  <c r="R91" i="5" s="1"/>
  <c r="Q117" i="3"/>
  <c r="V114" i="3"/>
  <c r="R115" i="5" s="1"/>
  <c r="Q118" i="3"/>
  <c r="Q109" i="3"/>
  <c r="V69" i="3"/>
  <c r="R70" i="5" s="1"/>
  <c r="Q108" i="3"/>
  <c r="V98" i="3"/>
  <c r="R99" i="5" s="1"/>
  <c r="Q130" i="3"/>
  <c r="Q132" i="3"/>
  <c r="Q113" i="3"/>
  <c r="V132" i="3"/>
  <c r="R133" i="5" s="1"/>
  <c r="Q131" i="3"/>
  <c r="W3" i="4" l="1"/>
  <c r="V3" i="4"/>
  <c r="T3" i="4"/>
  <c r="R3" i="4"/>
  <c r="Q3" i="4"/>
  <c r="O3" i="4"/>
  <c r="N3" i="4"/>
  <c r="M3" i="4"/>
  <c r="L3" i="4"/>
  <c r="I3" i="4"/>
  <c r="H3" i="4"/>
  <c r="X3" i="4" l="1"/>
  <c r="S3" i="4"/>
  <c r="AE4" i="5" s="1"/>
  <c r="S110" i="3"/>
  <c r="S65" i="3"/>
  <c r="S36" i="3"/>
  <c r="S32" i="3"/>
  <c r="S29" i="3"/>
  <c r="S126" i="3"/>
  <c r="S107" i="3"/>
  <c r="S125" i="3"/>
  <c r="AF4" i="5"/>
  <c r="P3" i="4"/>
  <c r="AD4" i="5" s="1"/>
  <c r="J3" i="4"/>
  <c r="AB4" i="5" s="1"/>
  <c r="AG125" i="3"/>
  <c r="T126" i="5" s="1"/>
  <c r="AG110" i="3"/>
  <c r="T111" i="5" s="1"/>
  <c r="AG107" i="3"/>
  <c r="T108" i="5" s="1"/>
  <c r="AG36" i="3"/>
  <c r="T37" i="5" s="1"/>
  <c r="AG65" i="3"/>
  <c r="T66" i="5" s="1"/>
  <c r="AG29" i="3"/>
  <c r="T30" i="5" s="1"/>
  <c r="AG126" i="3"/>
  <c r="T127" i="5" s="1"/>
  <c r="AG32" i="3"/>
  <c r="T33" i="5" s="1"/>
  <c r="AG4" i="5" l="1"/>
  <c r="Y3" i="4"/>
  <c r="AO65" i="3" l="1"/>
  <c r="AO107" i="3"/>
  <c r="AO29" i="3"/>
  <c r="AO32" i="3"/>
  <c r="AO126" i="3"/>
  <c r="AO36" i="3"/>
  <c r="AO125" i="3"/>
  <c r="AO110" i="3"/>
  <c r="W126" i="5" l="1"/>
  <c r="W37" i="5"/>
  <c r="W30" i="5"/>
  <c r="W111" i="5"/>
  <c r="W127" i="5"/>
  <c r="W33" i="5"/>
  <c r="W108" i="5"/>
  <c r="W66" i="5"/>
  <c r="I110" i="3"/>
  <c r="O111" i="5" s="1"/>
  <c r="I36" i="3"/>
  <c r="O37" i="5" s="1"/>
  <c r="I32" i="3"/>
  <c r="O33" i="5" s="1"/>
  <c r="I29" i="3"/>
  <c r="O30" i="5" s="1"/>
  <c r="I126" i="3"/>
  <c r="O127" i="5" s="1"/>
  <c r="I65" i="3"/>
  <c r="O66" i="5" s="1"/>
  <c r="I107" i="3"/>
  <c r="O108" i="5" s="1"/>
  <c r="I125" i="3"/>
  <c r="O126" i="5" s="1"/>
  <c r="P126" i="5" l="1"/>
  <c r="P37" i="5"/>
  <c r="P33" i="5"/>
  <c r="P108" i="5"/>
  <c r="P66" i="5"/>
  <c r="P30" i="5"/>
  <c r="P127" i="5"/>
  <c r="P111" i="5"/>
  <c r="U65" i="3" l="1"/>
  <c r="U125" i="3"/>
  <c r="U32" i="3"/>
  <c r="U36" i="3"/>
  <c r="U107" i="3"/>
  <c r="U126" i="3"/>
  <c r="U29" i="3"/>
  <c r="U110" i="3"/>
  <c r="V125" i="3" l="1"/>
  <c r="R126" i="5" s="1"/>
  <c r="V36" i="3"/>
  <c r="R37" i="5" s="1"/>
  <c r="V65" i="3"/>
  <c r="R66" i="5" s="1"/>
  <c r="V107" i="3"/>
  <c r="R108" i="5" s="1"/>
  <c r="V110" i="3"/>
  <c r="R111" i="5" s="1"/>
  <c r="V32" i="3"/>
  <c r="R33" i="5" s="1"/>
  <c r="V29" i="3"/>
  <c r="R30" i="5" s="1"/>
  <c r="V126" i="3"/>
  <c r="R127" i="5" s="1"/>
  <c r="AM32" i="3" l="1"/>
  <c r="V33" i="5" s="1"/>
  <c r="AM126" i="3"/>
  <c r="V127" i="5" s="1"/>
  <c r="AM29" i="3"/>
  <c r="V30" i="5" s="1"/>
  <c r="AM65" i="3"/>
  <c r="V66" i="5" s="1"/>
  <c r="AM107" i="3"/>
  <c r="V108" i="5" s="1"/>
  <c r="AM36" i="3"/>
  <c r="V37" i="5" s="1"/>
  <c r="AM110" i="3"/>
  <c r="V111" i="5" s="1"/>
  <c r="AM125" i="3"/>
  <c r="V126" i="5" s="1"/>
  <c r="D3" i="4" l="1"/>
  <c r="G3" i="4" l="1"/>
  <c r="AA4" i="5" s="1"/>
  <c r="AC4" i="5" s="1"/>
  <c r="AH4" i="5" s="1"/>
  <c r="K3" i="4"/>
  <c r="F29" i="3" l="1"/>
  <c r="N30" i="5" s="1"/>
  <c r="Q30" i="5" s="1"/>
  <c r="F107" i="3"/>
  <c r="N108" i="5" s="1"/>
  <c r="Q108" i="5" s="1"/>
  <c r="F126" i="3"/>
  <c r="N127" i="5" s="1"/>
  <c r="Q127" i="5" s="1"/>
  <c r="F32" i="3"/>
  <c r="N33" i="5" s="1"/>
  <c r="Q33" i="5" s="1"/>
  <c r="F36" i="3"/>
  <c r="N37" i="5" s="1"/>
  <c r="Q37" i="5" s="1"/>
  <c r="F125" i="3"/>
  <c r="N126" i="5" s="1"/>
  <c r="Q126" i="5" s="1"/>
  <c r="F65" i="3"/>
  <c r="N66" i="5" s="1"/>
  <c r="Q66" i="5" s="1"/>
  <c r="F110" i="3"/>
  <c r="N111" i="5" s="1"/>
  <c r="Q111" i="5" s="1"/>
  <c r="Q4" i="5" l="1"/>
  <c r="Q36" i="3"/>
  <c r="Q32" i="3"/>
  <c r="Q126" i="3"/>
  <c r="Q110" i="3"/>
  <c r="Q29" i="3"/>
  <c r="Q65" i="3"/>
  <c r="Q107" i="3"/>
  <c r="Q125" i="3"/>
  <c r="N12" i="75" l="1"/>
  <c r="R12" i="75" s="1"/>
  <c r="N128" i="75"/>
  <c r="N24" i="75"/>
  <c r="N102" i="75"/>
  <c r="N46" i="75"/>
  <c r="N57" i="75"/>
  <c r="N49" i="75"/>
  <c r="N53" i="75"/>
  <c r="N5" i="75"/>
  <c r="N132" i="75"/>
  <c r="N22" i="75"/>
  <c r="N113" i="75"/>
  <c r="N114" i="75"/>
  <c r="N54" i="75"/>
  <c r="N127" i="75"/>
  <c r="N111" i="75"/>
  <c r="N134" i="75"/>
  <c r="N17" i="75"/>
  <c r="N121" i="75"/>
  <c r="N122" i="75"/>
  <c r="N123" i="75"/>
  <c r="N100" i="75"/>
  <c r="N43" i="75"/>
  <c r="N14" i="75"/>
  <c r="N59" i="75"/>
  <c r="N41" i="75"/>
  <c r="N108" i="75"/>
  <c r="N99" i="75"/>
  <c r="N28" i="75"/>
  <c r="N34" i="75"/>
  <c r="N18" i="75"/>
  <c r="N30" i="75"/>
  <c r="N16" i="75"/>
  <c r="N6" i="75"/>
  <c r="N116" i="75"/>
  <c r="N61" i="75"/>
  <c r="N10" i="75"/>
  <c r="N52" i="75"/>
  <c r="N117" i="75"/>
  <c r="N8" i="75"/>
  <c r="N13" i="75"/>
  <c r="N58" i="75"/>
  <c r="N4" i="75"/>
  <c r="N20" i="75"/>
  <c r="N35" i="75"/>
  <c r="N15" i="75"/>
  <c r="N115" i="75"/>
  <c r="N109" i="75"/>
  <c r="N129" i="75"/>
  <c r="N23" i="75"/>
  <c r="N106" i="75"/>
  <c r="N112" i="75"/>
  <c r="N44" i="75"/>
  <c r="N51" i="75"/>
  <c r="N118" i="75"/>
  <c r="N60" i="75"/>
  <c r="N107" i="75"/>
  <c r="N125" i="75"/>
  <c r="N3" i="75"/>
  <c r="R3" i="75" s="1"/>
  <c r="N39" i="75"/>
  <c r="N56" i="75"/>
  <c r="N7" i="75"/>
  <c r="N32" i="75"/>
  <c r="N124" i="75"/>
  <c r="N37" i="75"/>
  <c r="N55" i="75"/>
  <c r="N103" i="75"/>
  <c r="N29" i="75"/>
  <c r="N21" i="75"/>
  <c r="N19" i="75"/>
  <c r="N50" i="75"/>
  <c r="N48" i="75"/>
  <c r="N133" i="75"/>
  <c r="N25" i="75"/>
  <c r="N130" i="75"/>
  <c r="N27" i="75"/>
  <c r="N120" i="75"/>
  <c r="N104" i="75"/>
  <c r="N26" i="75"/>
  <c r="N105" i="75"/>
  <c r="N47" i="75"/>
  <c r="N38" i="75"/>
  <c r="N119" i="75"/>
  <c r="N131" i="75"/>
  <c r="N40" i="75"/>
  <c r="N36" i="75"/>
  <c r="N126" i="75"/>
  <c r="N110" i="75"/>
  <c r="N11" i="75"/>
  <c r="N101" i="75"/>
  <c r="N42" i="75"/>
  <c r="N31" i="75"/>
  <c r="N45" i="75"/>
  <c r="N9" i="75"/>
  <c r="N33" i="75"/>
  <c r="E111" i="5" l="1"/>
  <c r="R110" i="75"/>
  <c r="I111" i="5" s="1"/>
  <c r="M111" i="5" s="1"/>
  <c r="E49" i="5"/>
  <c r="R48" i="75"/>
  <c r="I49" i="5" s="1"/>
  <c r="M49" i="5" s="1"/>
  <c r="E125" i="5"/>
  <c r="R124" i="75"/>
  <c r="I125" i="5" s="1"/>
  <c r="M125" i="5" s="1"/>
  <c r="E61" i="5"/>
  <c r="R60" i="75"/>
  <c r="I61" i="5" s="1"/>
  <c r="M61" i="5" s="1"/>
  <c r="E110" i="5"/>
  <c r="R109" i="75"/>
  <c r="E9" i="5"/>
  <c r="R8" i="75"/>
  <c r="I9" i="5" s="1"/>
  <c r="M9" i="5" s="1"/>
  <c r="E31" i="5"/>
  <c r="R30" i="75"/>
  <c r="I31" i="5" s="1"/>
  <c r="M31" i="5" s="1"/>
  <c r="E15" i="5"/>
  <c r="R14" i="75"/>
  <c r="I15" i="5" s="1"/>
  <c r="M15" i="5" s="1"/>
  <c r="E112" i="5"/>
  <c r="R111" i="75"/>
  <c r="E54" i="5"/>
  <c r="R53" i="75"/>
  <c r="I54" i="5" s="1"/>
  <c r="M54" i="5" s="1"/>
  <c r="E34" i="5"/>
  <c r="R33" i="75"/>
  <c r="I34" i="5" s="1"/>
  <c r="M34" i="5" s="1"/>
  <c r="E127" i="5"/>
  <c r="R126" i="75"/>
  <c r="I127" i="5" s="1"/>
  <c r="M127" i="5" s="1"/>
  <c r="E27" i="5"/>
  <c r="R26" i="75"/>
  <c r="I27" i="5" s="1"/>
  <c r="M27" i="5" s="1"/>
  <c r="E51" i="5"/>
  <c r="R50" i="75"/>
  <c r="I51" i="5" s="1"/>
  <c r="M51" i="5" s="1"/>
  <c r="E33" i="5"/>
  <c r="R32" i="75"/>
  <c r="I33" i="5" s="1"/>
  <c r="M33" i="5" s="1"/>
  <c r="E119" i="5"/>
  <c r="R118" i="75"/>
  <c r="I119" i="5" s="1"/>
  <c r="M119" i="5" s="1"/>
  <c r="E116" i="5"/>
  <c r="R115" i="75"/>
  <c r="I116" i="5" s="1"/>
  <c r="M116" i="5" s="1"/>
  <c r="E118" i="5"/>
  <c r="R117" i="75"/>
  <c r="I118" i="5" s="1"/>
  <c r="M118" i="5" s="1"/>
  <c r="E19" i="5"/>
  <c r="R18" i="75"/>
  <c r="I19" i="5" s="1"/>
  <c r="M19" i="5" s="1"/>
  <c r="E44" i="5"/>
  <c r="R43" i="75"/>
  <c r="I44" i="5" s="1"/>
  <c r="M44" i="5" s="1"/>
  <c r="E128" i="5"/>
  <c r="R127" i="75"/>
  <c r="I128" i="5" s="1"/>
  <c r="M128" i="5" s="1"/>
  <c r="E50" i="5"/>
  <c r="R49" i="75"/>
  <c r="I50" i="5" s="1"/>
  <c r="M50" i="5" s="1"/>
  <c r="E35" i="5"/>
  <c r="R34" i="75"/>
  <c r="I35" i="5" s="1"/>
  <c r="M35" i="5" s="1"/>
  <c r="E46" i="5"/>
  <c r="R45" i="75"/>
  <c r="I46" i="5" s="1"/>
  <c r="M46" i="5" s="1"/>
  <c r="E22" i="5"/>
  <c r="R21" i="75"/>
  <c r="I22" i="5" s="1"/>
  <c r="M22" i="5" s="1"/>
  <c r="E57" i="5"/>
  <c r="R56" i="75"/>
  <c r="I57" i="5" s="1"/>
  <c r="M57" i="5" s="1"/>
  <c r="E45" i="5"/>
  <c r="R44" i="75"/>
  <c r="I45" i="5" s="1"/>
  <c r="M45" i="5" s="1"/>
  <c r="E36" i="5"/>
  <c r="R35" i="75"/>
  <c r="I36" i="5" s="1"/>
  <c r="M36" i="5" s="1"/>
  <c r="E11" i="5"/>
  <c r="R10" i="75"/>
  <c r="I11" i="5" s="1"/>
  <c r="M11" i="5" s="1"/>
  <c r="E29" i="5"/>
  <c r="R28" i="75"/>
  <c r="I29" i="5" s="1"/>
  <c r="M29" i="5" s="1"/>
  <c r="E124" i="5"/>
  <c r="R123" i="75"/>
  <c r="I124" i="5" s="1"/>
  <c r="M124" i="5" s="1"/>
  <c r="E115" i="5"/>
  <c r="R114" i="75"/>
  <c r="I115" i="5" s="1"/>
  <c r="M115" i="5" s="1"/>
  <c r="E47" i="5"/>
  <c r="R46" i="75"/>
  <c r="I47" i="5" s="1"/>
  <c r="M47" i="5" s="1"/>
  <c r="E10" i="5"/>
  <c r="R9" i="75"/>
  <c r="I10" i="5" s="1"/>
  <c r="M10" i="5" s="1"/>
  <c r="E16" i="5"/>
  <c r="R15" i="75"/>
  <c r="I16" i="5" s="1"/>
  <c r="M16" i="5" s="1"/>
  <c r="E32" i="5"/>
  <c r="R31" i="75"/>
  <c r="I32" i="5" s="1"/>
  <c r="M32" i="5" s="1"/>
  <c r="E30" i="5"/>
  <c r="R29" i="75"/>
  <c r="I30" i="5" s="1"/>
  <c r="M30" i="5" s="1"/>
  <c r="E40" i="5"/>
  <c r="R39" i="75"/>
  <c r="I40" i="5" s="1"/>
  <c r="M40" i="5" s="1"/>
  <c r="E113" i="5"/>
  <c r="R112" i="75"/>
  <c r="I113" i="5" s="1"/>
  <c r="M113" i="5" s="1"/>
  <c r="E21" i="5"/>
  <c r="R20" i="75"/>
  <c r="I21" i="5" s="1"/>
  <c r="M21" i="5" s="1"/>
  <c r="E62" i="5"/>
  <c r="R61" i="75"/>
  <c r="I62" i="5" s="1"/>
  <c r="M62" i="5" s="1"/>
  <c r="E100" i="5"/>
  <c r="R99" i="75"/>
  <c r="I100" i="5" s="1"/>
  <c r="M100" i="5" s="1"/>
  <c r="E123" i="5"/>
  <c r="R122" i="75"/>
  <c r="I123" i="5" s="1"/>
  <c r="M123" i="5" s="1"/>
  <c r="E114" i="5"/>
  <c r="R113" i="75"/>
  <c r="I114" i="5" s="1"/>
  <c r="M114" i="5" s="1"/>
  <c r="E103" i="5"/>
  <c r="R102" i="75"/>
  <c r="I103" i="5" s="1"/>
  <c r="M103" i="5" s="1"/>
  <c r="E105" i="5"/>
  <c r="R104" i="75"/>
  <c r="I105" i="5" s="1"/>
  <c r="M105" i="5" s="1"/>
  <c r="E8" i="5"/>
  <c r="R7" i="75"/>
  <c r="I8" i="5" s="1"/>
  <c r="M8" i="5" s="1"/>
  <c r="E53" i="5"/>
  <c r="R52" i="75"/>
  <c r="I53" i="5" s="1"/>
  <c r="M53" i="5" s="1"/>
  <c r="E58" i="5"/>
  <c r="R57" i="75"/>
  <c r="I58" i="5" s="1"/>
  <c r="M58" i="5" s="1"/>
  <c r="E41" i="5"/>
  <c r="R40" i="75"/>
  <c r="I41" i="5" s="1"/>
  <c r="M41" i="5" s="1"/>
  <c r="E43" i="5"/>
  <c r="R42" i="75"/>
  <c r="I43" i="5" s="1"/>
  <c r="M43" i="5" s="1"/>
  <c r="E107" i="5"/>
  <c r="R106" i="75"/>
  <c r="I107" i="5" s="1"/>
  <c r="M107" i="5" s="1"/>
  <c r="E5" i="5"/>
  <c r="R4" i="75"/>
  <c r="I5" i="5" s="1"/>
  <c r="M5" i="5" s="1"/>
  <c r="E117" i="5"/>
  <c r="R116" i="75"/>
  <c r="I117" i="5" s="1"/>
  <c r="M117" i="5" s="1"/>
  <c r="E109" i="5"/>
  <c r="R108" i="75"/>
  <c r="I109" i="5" s="1"/>
  <c r="M109" i="5" s="1"/>
  <c r="E122" i="5"/>
  <c r="R121" i="75"/>
  <c r="I122" i="5" s="1"/>
  <c r="M122" i="5" s="1"/>
  <c r="E23" i="5"/>
  <c r="R22" i="75"/>
  <c r="I23" i="5" s="1"/>
  <c r="M23" i="5" s="1"/>
  <c r="E25" i="5"/>
  <c r="R24" i="75"/>
  <c r="I25" i="5" s="1"/>
  <c r="M25" i="5" s="1"/>
  <c r="E37" i="5"/>
  <c r="R36" i="75"/>
  <c r="I37" i="5" s="1"/>
  <c r="M37" i="5" s="1"/>
  <c r="E20" i="5"/>
  <c r="R19" i="75"/>
  <c r="I20" i="5" s="1"/>
  <c r="M20" i="5" s="1"/>
  <c r="E52" i="5"/>
  <c r="R51" i="75"/>
  <c r="I52" i="5" s="1"/>
  <c r="M52" i="5" s="1"/>
  <c r="E101" i="5"/>
  <c r="R100" i="75"/>
  <c r="I101" i="5" s="1"/>
  <c r="M101" i="5" s="1"/>
  <c r="E55" i="5"/>
  <c r="R54" i="75"/>
  <c r="I55" i="5" s="1"/>
  <c r="M55" i="5" s="1"/>
  <c r="E121" i="5"/>
  <c r="R120" i="75"/>
  <c r="I121" i="5" s="1"/>
  <c r="M121" i="5" s="1"/>
  <c r="E132" i="5"/>
  <c r="R131" i="75"/>
  <c r="I132" i="5" s="1"/>
  <c r="M132" i="5" s="1"/>
  <c r="E28" i="5"/>
  <c r="R27" i="75"/>
  <c r="I28" i="5" s="1"/>
  <c r="M28" i="5" s="1"/>
  <c r="E120" i="5"/>
  <c r="R119" i="75"/>
  <c r="I120" i="5" s="1"/>
  <c r="M120" i="5" s="1"/>
  <c r="E131" i="5"/>
  <c r="R130" i="75"/>
  <c r="I131" i="5" s="1"/>
  <c r="M131" i="5" s="1"/>
  <c r="E104" i="5"/>
  <c r="R103" i="75"/>
  <c r="I104" i="5" s="1"/>
  <c r="M104" i="5" s="1"/>
  <c r="E102" i="5"/>
  <c r="R101" i="75"/>
  <c r="I102" i="5" s="1"/>
  <c r="M102" i="5" s="1"/>
  <c r="E39" i="5"/>
  <c r="R38" i="75"/>
  <c r="I39" i="5" s="1"/>
  <c r="M39" i="5" s="1"/>
  <c r="E26" i="5"/>
  <c r="R25" i="75"/>
  <c r="I26" i="5" s="1"/>
  <c r="M26" i="5" s="1"/>
  <c r="E56" i="5"/>
  <c r="R55" i="75"/>
  <c r="I56" i="5" s="1"/>
  <c r="M56" i="5" s="1"/>
  <c r="E126" i="5"/>
  <c r="R125" i="75"/>
  <c r="I126" i="5" s="1"/>
  <c r="M126" i="5" s="1"/>
  <c r="E24" i="5"/>
  <c r="R23" i="75"/>
  <c r="I24" i="5" s="1"/>
  <c r="M24" i="5" s="1"/>
  <c r="E59" i="5"/>
  <c r="R58" i="75"/>
  <c r="I59" i="5" s="1"/>
  <c r="M59" i="5" s="1"/>
  <c r="E7" i="5"/>
  <c r="R6" i="75"/>
  <c r="I7" i="5" s="1"/>
  <c r="M7" i="5" s="1"/>
  <c r="E42" i="5"/>
  <c r="R41" i="75"/>
  <c r="I42" i="5" s="1"/>
  <c r="M42" i="5" s="1"/>
  <c r="E18" i="5"/>
  <c r="R17" i="75"/>
  <c r="I18" i="5" s="1"/>
  <c r="M18" i="5" s="1"/>
  <c r="E133" i="5"/>
  <c r="R132" i="75"/>
  <c r="I133" i="5" s="1"/>
  <c r="M133" i="5" s="1"/>
  <c r="E129" i="5"/>
  <c r="R128" i="75"/>
  <c r="I129" i="5" s="1"/>
  <c r="M129" i="5" s="1"/>
  <c r="E106" i="5"/>
  <c r="R105" i="75"/>
  <c r="I106" i="5" s="1"/>
  <c r="M106" i="5" s="1"/>
  <c r="E12" i="5"/>
  <c r="R11" i="75"/>
  <c r="I12" i="5" s="1"/>
  <c r="M12" i="5" s="1"/>
  <c r="E48" i="5"/>
  <c r="R47" i="75"/>
  <c r="I48" i="5" s="1"/>
  <c r="M48" i="5" s="1"/>
  <c r="E134" i="5"/>
  <c r="R133" i="75"/>
  <c r="I134" i="5" s="1"/>
  <c r="M134" i="5" s="1"/>
  <c r="E38" i="5"/>
  <c r="R37" i="75"/>
  <c r="I38" i="5" s="1"/>
  <c r="M38" i="5" s="1"/>
  <c r="E108" i="5"/>
  <c r="R107" i="75"/>
  <c r="I108" i="5" s="1"/>
  <c r="M108" i="5" s="1"/>
  <c r="E130" i="5"/>
  <c r="R129" i="75"/>
  <c r="I130" i="5" s="1"/>
  <c r="M130" i="5" s="1"/>
  <c r="E14" i="5"/>
  <c r="R13" i="75"/>
  <c r="I14" i="5" s="1"/>
  <c r="M14" i="5" s="1"/>
  <c r="E17" i="5"/>
  <c r="R16" i="75"/>
  <c r="I17" i="5" s="1"/>
  <c r="M17" i="5" s="1"/>
  <c r="E60" i="5"/>
  <c r="R59" i="75"/>
  <c r="I60" i="5" s="1"/>
  <c r="M60" i="5" s="1"/>
  <c r="E135" i="5"/>
  <c r="R134" i="75"/>
  <c r="I135" i="5" s="1"/>
  <c r="M135" i="5" s="1"/>
  <c r="E6" i="5"/>
  <c r="R5" i="75"/>
  <c r="I6" i="5" s="1"/>
  <c r="M6" i="5" s="1"/>
  <c r="I13" i="5"/>
  <c r="M13" i="5" s="1"/>
  <c r="E13" i="5"/>
  <c r="I110" i="5"/>
  <c r="M110" i="5" s="1"/>
  <c r="I112" i="5"/>
  <c r="M112" i="5" s="1"/>
  <c r="E4" i="5"/>
  <c r="I4" i="5"/>
  <c r="M4" i="5" s="1"/>
  <c r="Y3" i="3" l="1"/>
  <c r="X3" i="3"/>
  <c r="AP12" i="3"/>
  <c r="AP91" i="3"/>
  <c r="AP72" i="3"/>
  <c r="AP92" i="3"/>
  <c r="AP21" i="3"/>
  <c r="AP93" i="3"/>
  <c r="AP86" i="3"/>
  <c r="AP32" i="3"/>
  <c r="AP64" i="3"/>
  <c r="AP84" i="3"/>
  <c r="AP88" i="3"/>
  <c r="AP70" i="3"/>
  <c r="AP68" i="3"/>
  <c r="AP20" i="3"/>
  <c r="AP73" i="3"/>
  <c r="AP57" i="3"/>
  <c r="AP95" i="3"/>
  <c r="AP77" i="3"/>
  <c r="AP62" i="3"/>
  <c r="AP81" i="3"/>
  <c r="AP50" i="3"/>
  <c r="AP131" i="3"/>
  <c r="AP106" i="3"/>
  <c r="AP115" i="3"/>
  <c r="AP113" i="3"/>
  <c r="AP127" i="3"/>
  <c r="AP14" i="3"/>
  <c r="AP49" i="3"/>
  <c r="AP13" i="3"/>
  <c r="AP132" i="3"/>
  <c r="AP99" i="3"/>
  <c r="AP101" i="3"/>
  <c r="AP25" i="3"/>
  <c r="AP6" i="3"/>
  <c r="AP134" i="3"/>
  <c r="AP5" i="3"/>
  <c r="AP65" i="3"/>
  <c r="AP45" i="3"/>
  <c r="AP118" i="3"/>
  <c r="AP55" i="3"/>
  <c r="AP17" i="3"/>
  <c r="AP9" i="3"/>
  <c r="AP24" i="3"/>
  <c r="AP76" i="3"/>
  <c r="AP22" i="3"/>
  <c r="AP100" i="3"/>
  <c r="AP133" i="3"/>
  <c r="AP39" i="3"/>
  <c r="AP52" i="3"/>
  <c r="AP104" i="3"/>
  <c r="AP47" i="3"/>
  <c r="AP53" i="3"/>
  <c r="AP46" i="3"/>
  <c r="AP10" i="3"/>
  <c r="AP82" i="3"/>
  <c r="AP75" i="3"/>
  <c r="AP119" i="3"/>
  <c r="AP19" i="3"/>
  <c r="AP126" i="3"/>
  <c r="AP123" i="3"/>
  <c r="AP59" i="3"/>
  <c r="AP4" i="3"/>
  <c r="AP117" i="3"/>
  <c r="AP112" i="3"/>
  <c r="AP11" i="3"/>
  <c r="AP26" i="3"/>
  <c r="AP120" i="3"/>
  <c r="AP33" i="3"/>
  <c r="AP128" i="3"/>
  <c r="AP28" i="3"/>
  <c r="AP60" i="3"/>
  <c r="AP114" i="3"/>
  <c r="AP15" i="3"/>
  <c r="AP34" i="3"/>
  <c r="W3" i="3"/>
  <c r="AD3" i="3" s="1"/>
  <c r="AP8" i="3"/>
  <c r="AP122" i="3"/>
  <c r="AP107" i="3"/>
  <c r="AP61" i="3"/>
  <c r="AP16" i="3"/>
  <c r="AP58" i="3"/>
  <c r="AP56" i="3"/>
  <c r="AP130" i="3"/>
  <c r="AP74" i="3"/>
  <c r="AP71" i="3"/>
  <c r="AP51" i="3"/>
  <c r="AP29" i="3"/>
  <c r="AP111" i="3"/>
  <c r="AP40" i="3"/>
  <c r="S28" i="5" l="1"/>
  <c r="AP27" i="3"/>
  <c r="S86" i="5"/>
  <c r="AP85" i="3"/>
  <c r="S8" i="5"/>
  <c r="AP7" i="3"/>
  <c r="AQ7" i="3" s="1"/>
  <c r="S37" i="5"/>
  <c r="AP36" i="3"/>
  <c r="AQ36" i="3" s="1"/>
  <c r="S24" i="5"/>
  <c r="AP23" i="3"/>
  <c r="S98" i="5"/>
  <c r="AP97" i="3"/>
  <c r="AQ97" i="3" s="1"/>
  <c r="S84" i="5"/>
  <c r="AP83" i="3"/>
  <c r="AQ83" i="3" s="1"/>
  <c r="S44" i="5"/>
  <c r="AP43" i="3"/>
  <c r="AQ43" i="3" s="1"/>
  <c r="S97" i="5"/>
  <c r="AP96" i="3"/>
  <c r="AQ96" i="3" s="1"/>
  <c r="S111" i="5"/>
  <c r="AP110" i="3"/>
  <c r="AQ110" i="3" s="1"/>
  <c r="S81" i="5"/>
  <c r="AP80" i="3"/>
  <c r="AQ80" i="3" s="1"/>
  <c r="S130" i="5"/>
  <c r="AP129" i="3"/>
  <c r="AQ129" i="3" s="1"/>
  <c r="S79" i="5"/>
  <c r="AP78" i="3"/>
  <c r="AQ78" i="3" s="1"/>
  <c r="S45" i="5"/>
  <c r="AP44" i="3"/>
  <c r="AQ44" i="3" s="1"/>
  <c r="S42" i="5"/>
  <c r="AP41" i="3"/>
  <c r="AQ41" i="3" s="1"/>
  <c r="S110" i="5"/>
  <c r="AP109" i="3"/>
  <c r="AQ109" i="3" s="1"/>
  <c r="S36" i="5"/>
  <c r="AP35" i="3"/>
  <c r="AQ35" i="3" s="1"/>
  <c r="S38" i="5"/>
  <c r="AP37" i="3"/>
  <c r="AQ37" i="3" s="1"/>
  <c r="S126" i="5"/>
  <c r="AP125" i="3"/>
  <c r="AQ125" i="3" s="1"/>
  <c r="S109" i="5"/>
  <c r="AP108" i="3"/>
  <c r="AQ108" i="3" s="1"/>
  <c r="S95" i="5"/>
  <c r="AP94" i="3"/>
  <c r="S88" i="5"/>
  <c r="AP87" i="3"/>
  <c r="AQ87" i="3" s="1"/>
  <c r="S99" i="5"/>
  <c r="AP98" i="3"/>
  <c r="AQ98" i="3" s="1"/>
  <c r="S125" i="5"/>
  <c r="AP124" i="3"/>
  <c r="AQ124" i="3" s="1"/>
  <c r="S32" i="5"/>
  <c r="AP31" i="3"/>
  <c r="S106" i="5"/>
  <c r="AP105" i="3"/>
  <c r="AQ105" i="3" s="1"/>
  <c r="S68" i="5"/>
  <c r="AP67" i="3"/>
  <c r="AQ67" i="3" s="1"/>
  <c r="S80" i="5"/>
  <c r="AP79" i="3"/>
  <c r="AQ79" i="3" s="1"/>
  <c r="S117" i="5"/>
  <c r="AP116" i="3"/>
  <c r="S91" i="5"/>
  <c r="AP90" i="3"/>
  <c r="AQ90" i="3" s="1"/>
  <c r="S43" i="5"/>
  <c r="AP42" i="3"/>
  <c r="AQ42" i="3" s="1"/>
  <c r="S67" i="5"/>
  <c r="AP66" i="3"/>
  <c r="AQ66" i="3" s="1"/>
  <c r="S122" i="5"/>
  <c r="AP121" i="3"/>
  <c r="AQ121" i="3" s="1"/>
  <c r="S104" i="5"/>
  <c r="AP103" i="3"/>
  <c r="AQ103" i="3" s="1"/>
  <c r="S39" i="5"/>
  <c r="AP38" i="3"/>
  <c r="AQ38" i="3" s="1"/>
  <c r="S103" i="5"/>
  <c r="AP102" i="3"/>
  <c r="AQ102" i="3" s="1"/>
  <c r="S19" i="5"/>
  <c r="AP18" i="3"/>
  <c r="AQ18" i="3" s="1"/>
  <c r="S31" i="5"/>
  <c r="AP30" i="3"/>
  <c r="AQ30" i="3" s="1"/>
  <c r="S70" i="5"/>
  <c r="AP69" i="3"/>
  <c r="AQ69" i="3" s="1"/>
  <c r="S55" i="5"/>
  <c r="AP54" i="3"/>
  <c r="AQ54" i="3" s="1"/>
  <c r="S49" i="5"/>
  <c r="AP48" i="3"/>
  <c r="AQ48" i="3" s="1"/>
  <c r="S90" i="5"/>
  <c r="AP89" i="3"/>
  <c r="AQ89" i="3" s="1"/>
  <c r="S64" i="5"/>
  <c r="AP63" i="3"/>
  <c r="AQ63" i="3" s="1"/>
  <c r="AQ120" i="3"/>
  <c r="S121" i="5"/>
  <c r="AQ55" i="3"/>
  <c r="S56" i="5"/>
  <c r="AQ91" i="3"/>
  <c r="S92" i="5"/>
  <c r="AQ24" i="3"/>
  <c r="S25" i="5"/>
  <c r="AQ53" i="3"/>
  <c r="S54" i="5"/>
  <c r="AQ134" i="3"/>
  <c r="S135" i="5"/>
  <c r="AQ11" i="3"/>
  <c r="S12" i="5"/>
  <c r="AQ50" i="3"/>
  <c r="S51" i="5"/>
  <c r="AQ106" i="3"/>
  <c r="S107" i="5"/>
  <c r="AQ60" i="3"/>
  <c r="S61" i="5"/>
  <c r="AQ6" i="3"/>
  <c r="S7" i="5"/>
  <c r="AQ131" i="3"/>
  <c r="S132" i="5"/>
  <c r="AQ32" i="3"/>
  <c r="S33" i="5"/>
  <c r="AQ74" i="3"/>
  <c r="S75" i="5"/>
  <c r="AQ19" i="3"/>
  <c r="S20" i="5"/>
  <c r="AQ92" i="3"/>
  <c r="S93" i="5"/>
  <c r="AQ40" i="3"/>
  <c r="S41" i="5"/>
  <c r="AQ8" i="3"/>
  <c r="S9" i="5"/>
  <c r="AQ112" i="3"/>
  <c r="S113" i="5"/>
  <c r="AQ52" i="3"/>
  <c r="S53" i="5"/>
  <c r="AQ45" i="3"/>
  <c r="S46" i="5"/>
  <c r="AQ49" i="3"/>
  <c r="S50" i="5"/>
  <c r="AQ57" i="3"/>
  <c r="S58" i="5"/>
  <c r="AQ111" i="3"/>
  <c r="S112" i="5"/>
  <c r="AQ128" i="3"/>
  <c r="S129" i="5"/>
  <c r="AQ75" i="3"/>
  <c r="S76" i="5"/>
  <c r="AQ39" i="3"/>
  <c r="S40" i="5"/>
  <c r="AQ86" i="3"/>
  <c r="S87" i="5"/>
  <c r="AQ56" i="3"/>
  <c r="S57" i="5"/>
  <c r="AQ34" i="3"/>
  <c r="S35" i="5"/>
  <c r="AQ82" i="3"/>
  <c r="S83" i="5"/>
  <c r="AQ123" i="3"/>
  <c r="S124" i="5"/>
  <c r="AQ64" i="3"/>
  <c r="S65" i="5"/>
  <c r="AQ71" i="3"/>
  <c r="S72" i="5"/>
  <c r="AQ26" i="3"/>
  <c r="S27" i="5"/>
  <c r="AQ47" i="3"/>
  <c r="S48" i="5"/>
  <c r="AQ20" i="3"/>
  <c r="S21" i="5"/>
  <c r="AQ122" i="3"/>
  <c r="S123" i="5"/>
  <c r="AQ118" i="3"/>
  <c r="S119" i="5"/>
  <c r="AQ13" i="3"/>
  <c r="S14" i="5"/>
  <c r="AQ119" i="3"/>
  <c r="S120" i="5"/>
  <c r="AQ9" i="3"/>
  <c r="S10" i="5"/>
  <c r="AQ25" i="3"/>
  <c r="S26" i="5"/>
  <c r="AQ81" i="3"/>
  <c r="S82" i="5"/>
  <c r="AQ117" i="3"/>
  <c r="S118" i="5"/>
  <c r="AQ101" i="3"/>
  <c r="S102" i="5"/>
  <c r="AQ14" i="3"/>
  <c r="S15" i="5"/>
  <c r="AQ62" i="3"/>
  <c r="S63" i="5"/>
  <c r="AQ70" i="3"/>
  <c r="S71" i="5"/>
  <c r="AQ133" i="3"/>
  <c r="S134" i="5"/>
  <c r="AQ93" i="3"/>
  <c r="S94" i="5"/>
  <c r="AQ85" i="3"/>
  <c r="AQ29" i="3"/>
  <c r="S30" i="5"/>
  <c r="AQ15" i="3"/>
  <c r="S16" i="5"/>
  <c r="AQ4" i="3"/>
  <c r="S5" i="5"/>
  <c r="AQ100" i="3"/>
  <c r="S101" i="5"/>
  <c r="AQ5" i="3"/>
  <c r="S6" i="5"/>
  <c r="AQ99" i="3"/>
  <c r="S100" i="5"/>
  <c r="AQ95" i="3"/>
  <c r="S96" i="5"/>
  <c r="AQ73" i="3"/>
  <c r="S74" i="5"/>
  <c r="AQ88" i="3"/>
  <c r="S89" i="5"/>
  <c r="AQ12" i="3"/>
  <c r="S13" i="5"/>
  <c r="AQ61" i="3"/>
  <c r="S62" i="5"/>
  <c r="AQ76" i="3"/>
  <c r="S77" i="5"/>
  <c r="AQ107" i="3"/>
  <c r="S108" i="5"/>
  <c r="AQ126" i="3"/>
  <c r="S127" i="5"/>
  <c r="AQ28" i="3"/>
  <c r="S29" i="5"/>
  <c r="AQ104" i="3"/>
  <c r="S105" i="5"/>
  <c r="AQ130" i="3"/>
  <c r="S131" i="5"/>
  <c r="AQ68" i="3"/>
  <c r="S69" i="5"/>
  <c r="AQ127" i="3"/>
  <c r="S128" i="5"/>
  <c r="AQ65" i="3"/>
  <c r="S66" i="5"/>
  <c r="AQ113" i="3"/>
  <c r="S114" i="5"/>
  <c r="AQ77" i="3"/>
  <c r="S78" i="5"/>
  <c r="AQ72" i="3"/>
  <c r="S73" i="5"/>
  <c r="AQ58" i="3"/>
  <c r="S59" i="5"/>
  <c r="AQ33" i="3"/>
  <c r="S34" i="5"/>
  <c r="AQ10" i="3"/>
  <c r="S11" i="5"/>
  <c r="AQ17" i="3"/>
  <c r="S18" i="5"/>
  <c r="AQ51" i="3"/>
  <c r="S52" i="5"/>
  <c r="AQ16" i="3"/>
  <c r="S17" i="5"/>
  <c r="AQ114" i="3"/>
  <c r="S115" i="5"/>
  <c r="AQ59" i="3"/>
  <c r="S60" i="5"/>
  <c r="AQ46" i="3"/>
  <c r="S47" i="5"/>
  <c r="AQ22" i="3"/>
  <c r="S23" i="5"/>
  <c r="AQ132" i="3"/>
  <c r="S133" i="5"/>
  <c r="AQ115" i="3"/>
  <c r="S116" i="5"/>
  <c r="AQ84" i="3"/>
  <c r="S85" i="5"/>
  <c r="AQ21" i="3"/>
  <c r="S22" i="5"/>
  <c r="AQ23" i="3"/>
  <c r="AQ27" i="3"/>
  <c r="AQ94" i="3"/>
  <c r="AQ116" i="3"/>
  <c r="AP3" i="3"/>
  <c r="AQ31" i="3"/>
  <c r="X116" i="5" l="1"/>
  <c r="Y116" i="5" s="1"/>
  <c r="Z116" i="5" s="1"/>
  <c r="AI116" i="5" s="1"/>
  <c r="X60" i="5"/>
  <c r="Y60" i="5" s="1"/>
  <c r="Z60" i="5" s="1"/>
  <c r="AI60" i="5" s="1"/>
  <c r="X18" i="5"/>
  <c r="Y18" i="5" s="1"/>
  <c r="Z18" i="5" s="1"/>
  <c r="AI18" i="5" s="1"/>
  <c r="X73" i="5"/>
  <c r="Y73" i="5" s="1"/>
  <c r="Z73" i="5" s="1"/>
  <c r="AI73" i="5" s="1"/>
  <c r="X128" i="5"/>
  <c r="Y128" i="5" s="1"/>
  <c r="Z128" i="5" s="1"/>
  <c r="AI128" i="5" s="1"/>
  <c r="X29" i="5"/>
  <c r="Y29" i="5" s="1"/>
  <c r="Z29" i="5" s="1"/>
  <c r="AI29" i="5" s="1"/>
  <c r="X62" i="5"/>
  <c r="Y62" i="5" s="1"/>
  <c r="Z62" i="5" s="1"/>
  <c r="AI62" i="5" s="1"/>
  <c r="X96" i="5"/>
  <c r="Y96" i="5" s="1"/>
  <c r="Z96" i="5" s="1"/>
  <c r="AI96" i="5" s="1"/>
  <c r="X5" i="5"/>
  <c r="Y5" i="5" s="1"/>
  <c r="Z5" i="5" s="1"/>
  <c r="AI5" i="5" s="1"/>
  <c r="X119" i="5"/>
  <c r="Y119" i="5" s="1"/>
  <c r="Z119" i="5" s="1"/>
  <c r="AI119" i="5" s="1"/>
  <c r="X27" i="5"/>
  <c r="Y27" i="5" s="1"/>
  <c r="Z27" i="5" s="1"/>
  <c r="AI27" i="5" s="1"/>
  <c r="X83" i="5"/>
  <c r="Y83" i="5" s="1"/>
  <c r="Z83" i="5" s="1"/>
  <c r="AI83" i="5" s="1"/>
  <c r="X134" i="5"/>
  <c r="Y134" i="5" s="1"/>
  <c r="Z134" i="5" s="1"/>
  <c r="AI134" i="5" s="1"/>
  <c r="X102" i="5"/>
  <c r="Y102" i="5" s="1"/>
  <c r="Z102" i="5" s="1"/>
  <c r="AI102" i="5" s="1"/>
  <c r="X10" i="5"/>
  <c r="Y10" i="5" s="1"/>
  <c r="Z10" i="5" s="1"/>
  <c r="AI10" i="5" s="1"/>
  <c r="X40" i="5"/>
  <c r="Y40" i="5" s="1"/>
  <c r="Z40" i="5" s="1"/>
  <c r="AI40" i="5" s="1"/>
  <c r="X58" i="5"/>
  <c r="Y58" i="5" s="1"/>
  <c r="Z58" i="5" s="1"/>
  <c r="AI58" i="5" s="1"/>
  <c r="X113" i="5"/>
  <c r="Y113" i="5" s="1"/>
  <c r="Z113" i="5" s="1"/>
  <c r="AI113" i="5" s="1"/>
  <c r="X20" i="5"/>
  <c r="Y20" i="5" s="1"/>
  <c r="Z20" i="5" s="1"/>
  <c r="AI20" i="5" s="1"/>
  <c r="X7" i="5"/>
  <c r="Y7" i="5" s="1"/>
  <c r="Z7" i="5" s="1"/>
  <c r="AI7" i="5" s="1"/>
  <c r="X12" i="5"/>
  <c r="Y12" i="5" s="1"/>
  <c r="Z12" i="5" s="1"/>
  <c r="AI12" i="5" s="1"/>
  <c r="X92" i="5"/>
  <c r="Y92" i="5" s="1"/>
  <c r="Z92" i="5" s="1"/>
  <c r="AI92" i="5" s="1"/>
  <c r="X55" i="5"/>
  <c r="Y55" i="5" s="1"/>
  <c r="Z55" i="5" s="1"/>
  <c r="AI55" i="5" s="1"/>
  <c r="X103" i="5"/>
  <c r="Y103" i="5" s="1"/>
  <c r="Z103" i="5" s="1"/>
  <c r="AI103" i="5" s="1"/>
  <c r="X67" i="5"/>
  <c r="Y67" i="5" s="1"/>
  <c r="Z67" i="5" s="1"/>
  <c r="AI67" i="5" s="1"/>
  <c r="X80" i="5"/>
  <c r="Y80" i="5" s="1"/>
  <c r="Z80" i="5" s="1"/>
  <c r="AI80" i="5" s="1"/>
  <c r="X125" i="5"/>
  <c r="Y125" i="5" s="1"/>
  <c r="Z125" i="5" s="1"/>
  <c r="AI125" i="5" s="1"/>
  <c r="X109" i="5"/>
  <c r="Y109" i="5" s="1"/>
  <c r="Z109" i="5" s="1"/>
  <c r="AI109" i="5" s="1"/>
  <c r="X110" i="5"/>
  <c r="Y110" i="5" s="1"/>
  <c r="Z110" i="5" s="1"/>
  <c r="AI110" i="5" s="1"/>
  <c r="X130" i="5"/>
  <c r="Y130" i="5" s="1"/>
  <c r="Z130" i="5" s="1"/>
  <c r="AI130" i="5" s="1"/>
  <c r="X44" i="5"/>
  <c r="Y44" i="5" s="1"/>
  <c r="Z44" i="5" s="1"/>
  <c r="AI44" i="5" s="1"/>
  <c r="X37" i="5"/>
  <c r="Y37" i="5" s="1"/>
  <c r="Z37" i="5" s="1"/>
  <c r="AI37" i="5" s="1"/>
  <c r="X78" i="5"/>
  <c r="Y78" i="5" s="1"/>
  <c r="Z78" i="5" s="1"/>
  <c r="AI78" i="5" s="1"/>
  <c r="X13" i="5"/>
  <c r="Y13" i="5" s="1"/>
  <c r="Z13" i="5" s="1"/>
  <c r="AI13" i="5" s="1"/>
  <c r="X133" i="5"/>
  <c r="Y133" i="5" s="1"/>
  <c r="Z133" i="5" s="1"/>
  <c r="AI133" i="5" s="1"/>
  <c r="X115" i="5"/>
  <c r="Y115" i="5" s="1"/>
  <c r="Z115" i="5" s="1"/>
  <c r="AI115" i="5" s="1"/>
  <c r="X11" i="5"/>
  <c r="Y11" i="5" s="1"/>
  <c r="Z11" i="5" s="1"/>
  <c r="AI11" i="5" s="1"/>
  <c r="X69" i="5"/>
  <c r="Y69" i="5" s="1"/>
  <c r="Z69" i="5" s="1"/>
  <c r="AI69" i="5" s="1"/>
  <c r="X127" i="5"/>
  <c r="Y127" i="5" s="1"/>
  <c r="Z127" i="5" s="1"/>
  <c r="AI127" i="5" s="1"/>
  <c r="X100" i="5"/>
  <c r="Y100" i="5" s="1"/>
  <c r="Z100" i="5" s="1"/>
  <c r="AI100" i="5" s="1"/>
  <c r="X16" i="5"/>
  <c r="Y16" i="5" s="1"/>
  <c r="Z16" i="5" s="1"/>
  <c r="AI16" i="5" s="1"/>
  <c r="X123" i="5"/>
  <c r="Y123" i="5" s="1"/>
  <c r="Z123" i="5" s="1"/>
  <c r="AI123" i="5" s="1"/>
  <c r="X72" i="5"/>
  <c r="Y72" i="5" s="1"/>
  <c r="Z72" i="5" s="1"/>
  <c r="AI72" i="5" s="1"/>
  <c r="X35" i="5"/>
  <c r="Y35" i="5" s="1"/>
  <c r="Z35" i="5" s="1"/>
  <c r="AI35" i="5" s="1"/>
  <c r="X22" i="5"/>
  <c r="Y22" i="5" s="1"/>
  <c r="Z22" i="5" s="1"/>
  <c r="AI22" i="5" s="1"/>
  <c r="X71" i="5"/>
  <c r="Y71" i="5" s="1"/>
  <c r="Z71" i="5" s="1"/>
  <c r="AI71" i="5" s="1"/>
  <c r="X118" i="5"/>
  <c r="Y118" i="5" s="1"/>
  <c r="Z118" i="5" s="1"/>
  <c r="AI118" i="5" s="1"/>
  <c r="X120" i="5"/>
  <c r="Y120" i="5" s="1"/>
  <c r="Z120" i="5" s="1"/>
  <c r="AI120" i="5" s="1"/>
  <c r="X76" i="5"/>
  <c r="Y76" i="5" s="1"/>
  <c r="Z76" i="5" s="1"/>
  <c r="AI76" i="5" s="1"/>
  <c r="X50" i="5"/>
  <c r="Y50" i="5" s="1"/>
  <c r="Z50" i="5" s="1"/>
  <c r="AI50" i="5" s="1"/>
  <c r="X9" i="5"/>
  <c r="Y9" i="5" s="1"/>
  <c r="Z9" i="5" s="1"/>
  <c r="AI9" i="5" s="1"/>
  <c r="X75" i="5"/>
  <c r="Y75" i="5" s="1"/>
  <c r="Z75" i="5" s="1"/>
  <c r="AI75" i="5" s="1"/>
  <c r="X61" i="5"/>
  <c r="Y61" i="5" s="1"/>
  <c r="Z61" i="5" s="1"/>
  <c r="AI61" i="5" s="1"/>
  <c r="X135" i="5"/>
  <c r="Y135" i="5" s="1"/>
  <c r="Z135" i="5" s="1"/>
  <c r="AI135" i="5" s="1"/>
  <c r="X56" i="5"/>
  <c r="Y56" i="5" s="1"/>
  <c r="Z56" i="5" s="1"/>
  <c r="AI56" i="5" s="1"/>
  <c r="X64" i="5"/>
  <c r="Y64" i="5" s="1"/>
  <c r="Z64" i="5" s="1"/>
  <c r="AI64" i="5" s="1"/>
  <c r="X70" i="5"/>
  <c r="Y70" i="5" s="1"/>
  <c r="Z70" i="5" s="1"/>
  <c r="AI70" i="5" s="1"/>
  <c r="X39" i="5"/>
  <c r="Y39" i="5" s="1"/>
  <c r="Z39" i="5" s="1"/>
  <c r="AI39" i="5" s="1"/>
  <c r="X43" i="5"/>
  <c r="Y43" i="5" s="1"/>
  <c r="Z43" i="5" s="1"/>
  <c r="AI43" i="5" s="1"/>
  <c r="X68" i="5"/>
  <c r="Y68" i="5" s="1"/>
  <c r="Z68" i="5" s="1"/>
  <c r="AI68" i="5" s="1"/>
  <c r="X99" i="5"/>
  <c r="Y99" i="5" s="1"/>
  <c r="Z99" i="5" s="1"/>
  <c r="AI99" i="5" s="1"/>
  <c r="X126" i="5"/>
  <c r="Y126" i="5" s="1"/>
  <c r="Z126" i="5" s="1"/>
  <c r="AI126" i="5" s="1"/>
  <c r="X42" i="5"/>
  <c r="Y42" i="5" s="1"/>
  <c r="Z42" i="5" s="1"/>
  <c r="AI42" i="5" s="1"/>
  <c r="X81" i="5"/>
  <c r="Y81" i="5" s="1"/>
  <c r="Z81" i="5" s="1"/>
  <c r="AI81" i="5" s="1"/>
  <c r="X84" i="5"/>
  <c r="Y84" i="5" s="1"/>
  <c r="Z84" i="5" s="1"/>
  <c r="AI84" i="5" s="1"/>
  <c r="X8" i="5"/>
  <c r="Y8" i="5" s="1"/>
  <c r="Z8" i="5" s="1"/>
  <c r="AI8" i="5" s="1"/>
  <c r="X23" i="5"/>
  <c r="Y23" i="5" s="1"/>
  <c r="Z23" i="5" s="1"/>
  <c r="AI23" i="5" s="1"/>
  <c r="X108" i="5"/>
  <c r="Y108" i="5" s="1"/>
  <c r="Z108" i="5" s="1"/>
  <c r="AI108" i="5" s="1"/>
  <c r="X17" i="5"/>
  <c r="Y17" i="5" s="1"/>
  <c r="Z17" i="5" s="1"/>
  <c r="AI17" i="5" s="1"/>
  <c r="X34" i="5"/>
  <c r="Y34" i="5" s="1"/>
  <c r="Z34" i="5" s="1"/>
  <c r="AI34" i="5" s="1"/>
  <c r="X114" i="5"/>
  <c r="Y114" i="5" s="1"/>
  <c r="Z114" i="5" s="1"/>
  <c r="AI114" i="5" s="1"/>
  <c r="X131" i="5"/>
  <c r="Y131" i="5" s="1"/>
  <c r="Z131" i="5" s="1"/>
  <c r="AI131" i="5" s="1"/>
  <c r="X89" i="5"/>
  <c r="Y89" i="5" s="1"/>
  <c r="Z89" i="5" s="1"/>
  <c r="AI89" i="5" s="1"/>
  <c r="X6" i="5"/>
  <c r="Y6" i="5" s="1"/>
  <c r="Z6" i="5" s="1"/>
  <c r="AI6" i="5" s="1"/>
  <c r="X30" i="5"/>
  <c r="Y30" i="5" s="1"/>
  <c r="Z30" i="5" s="1"/>
  <c r="AI30" i="5" s="1"/>
  <c r="X21" i="5"/>
  <c r="Y21" i="5" s="1"/>
  <c r="Z21" i="5" s="1"/>
  <c r="AI21" i="5" s="1"/>
  <c r="X65" i="5"/>
  <c r="Y65" i="5" s="1"/>
  <c r="Z65" i="5" s="1"/>
  <c r="AI65" i="5" s="1"/>
  <c r="X57" i="5"/>
  <c r="Y57" i="5" s="1"/>
  <c r="Z57" i="5" s="1"/>
  <c r="AI57" i="5" s="1"/>
  <c r="X85" i="5"/>
  <c r="Y85" i="5" s="1"/>
  <c r="Z85" i="5" s="1"/>
  <c r="AI85" i="5" s="1"/>
  <c r="X63" i="5"/>
  <c r="Y63" i="5" s="1"/>
  <c r="Z63" i="5" s="1"/>
  <c r="AI63" i="5" s="1"/>
  <c r="X82" i="5"/>
  <c r="Y82" i="5" s="1"/>
  <c r="Z82" i="5" s="1"/>
  <c r="AI82" i="5" s="1"/>
  <c r="X129" i="5"/>
  <c r="Y129" i="5" s="1"/>
  <c r="Z129" i="5" s="1"/>
  <c r="AI129" i="5" s="1"/>
  <c r="X46" i="5"/>
  <c r="Y46" i="5" s="1"/>
  <c r="Z46" i="5" s="1"/>
  <c r="AI46" i="5" s="1"/>
  <c r="X41" i="5"/>
  <c r="Y41" i="5" s="1"/>
  <c r="Z41" i="5" s="1"/>
  <c r="AI41" i="5" s="1"/>
  <c r="X33" i="5"/>
  <c r="Y33" i="5" s="1"/>
  <c r="Z33" i="5" s="1"/>
  <c r="AI33" i="5" s="1"/>
  <c r="X107" i="5"/>
  <c r="Y107" i="5" s="1"/>
  <c r="Z107" i="5" s="1"/>
  <c r="AI107" i="5" s="1"/>
  <c r="X54" i="5"/>
  <c r="Y54" i="5" s="1"/>
  <c r="Z54" i="5" s="1"/>
  <c r="AI54" i="5" s="1"/>
  <c r="X121" i="5"/>
  <c r="Y121" i="5" s="1"/>
  <c r="Z121" i="5" s="1"/>
  <c r="AI121" i="5" s="1"/>
  <c r="X90" i="5"/>
  <c r="Y90" i="5" s="1"/>
  <c r="Z90" i="5" s="1"/>
  <c r="AI90" i="5" s="1"/>
  <c r="X31" i="5"/>
  <c r="Y31" i="5" s="1"/>
  <c r="Z31" i="5" s="1"/>
  <c r="AI31" i="5" s="1"/>
  <c r="X104" i="5"/>
  <c r="Y104" i="5" s="1"/>
  <c r="Z104" i="5" s="1"/>
  <c r="AI104" i="5" s="1"/>
  <c r="X91" i="5"/>
  <c r="Y91" i="5" s="1"/>
  <c r="Z91" i="5" s="1"/>
  <c r="AI91" i="5" s="1"/>
  <c r="X106" i="5"/>
  <c r="Y106" i="5" s="1"/>
  <c r="Z106" i="5" s="1"/>
  <c r="AI106" i="5" s="1"/>
  <c r="X88" i="5"/>
  <c r="Y88" i="5" s="1"/>
  <c r="Z88" i="5" s="1"/>
  <c r="AI88" i="5" s="1"/>
  <c r="X38" i="5"/>
  <c r="Y38" i="5" s="1"/>
  <c r="Z38" i="5" s="1"/>
  <c r="AI38" i="5" s="1"/>
  <c r="X45" i="5"/>
  <c r="Y45" i="5" s="1"/>
  <c r="Z45" i="5" s="1"/>
  <c r="AI45" i="5" s="1"/>
  <c r="X111" i="5"/>
  <c r="Y111" i="5" s="1"/>
  <c r="Z111" i="5" s="1"/>
  <c r="AI111" i="5" s="1"/>
  <c r="X98" i="5"/>
  <c r="Y98" i="5" s="1"/>
  <c r="Z98" i="5" s="1"/>
  <c r="AI98" i="5" s="1"/>
  <c r="X86" i="5"/>
  <c r="Y86" i="5" s="1"/>
  <c r="Z86" i="5" s="1"/>
  <c r="AI86" i="5" s="1"/>
  <c r="X59" i="5"/>
  <c r="Y59" i="5" s="1"/>
  <c r="Z59" i="5" s="1"/>
  <c r="AI59" i="5" s="1"/>
  <c r="X77" i="5"/>
  <c r="Y77" i="5" s="1"/>
  <c r="Z77" i="5" s="1"/>
  <c r="AI77" i="5" s="1"/>
  <c r="X101" i="5"/>
  <c r="Y101" i="5" s="1"/>
  <c r="Z101" i="5" s="1"/>
  <c r="AI101" i="5" s="1"/>
  <c r="X124" i="5"/>
  <c r="Y124" i="5" s="1"/>
  <c r="Z124" i="5" s="1"/>
  <c r="AI124" i="5" s="1"/>
  <c r="X47" i="5"/>
  <c r="Y47" i="5" s="1"/>
  <c r="Z47" i="5" s="1"/>
  <c r="AI47" i="5" s="1"/>
  <c r="X52" i="5"/>
  <c r="Y52" i="5" s="1"/>
  <c r="Z52" i="5" s="1"/>
  <c r="AI52" i="5" s="1"/>
  <c r="X66" i="5"/>
  <c r="Y66" i="5" s="1"/>
  <c r="Z66" i="5" s="1"/>
  <c r="AI66" i="5" s="1"/>
  <c r="X105" i="5"/>
  <c r="Y105" i="5" s="1"/>
  <c r="Z105" i="5" s="1"/>
  <c r="AI105" i="5" s="1"/>
  <c r="X74" i="5"/>
  <c r="Y74" i="5" s="1"/>
  <c r="Z74" i="5" s="1"/>
  <c r="AI74" i="5" s="1"/>
  <c r="X14" i="5"/>
  <c r="Y14" i="5" s="1"/>
  <c r="Z14" i="5" s="1"/>
  <c r="AI14" i="5" s="1"/>
  <c r="X48" i="5"/>
  <c r="Y48" i="5" s="1"/>
  <c r="Z48" i="5" s="1"/>
  <c r="AI48" i="5" s="1"/>
  <c r="X94" i="5"/>
  <c r="Y94" i="5" s="1"/>
  <c r="Z94" i="5" s="1"/>
  <c r="AI94" i="5" s="1"/>
  <c r="X15" i="5"/>
  <c r="Y15" i="5" s="1"/>
  <c r="Z15" i="5" s="1"/>
  <c r="AI15" i="5" s="1"/>
  <c r="X26" i="5"/>
  <c r="Y26" i="5" s="1"/>
  <c r="Z26" i="5" s="1"/>
  <c r="AI26" i="5" s="1"/>
  <c r="X87" i="5"/>
  <c r="Y87" i="5" s="1"/>
  <c r="Z87" i="5" s="1"/>
  <c r="AI87" i="5" s="1"/>
  <c r="X112" i="5"/>
  <c r="Y112" i="5" s="1"/>
  <c r="Z112" i="5" s="1"/>
  <c r="AI112" i="5" s="1"/>
  <c r="X53" i="5"/>
  <c r="Y53" i="5" s="1"/>
  <c r="Z53" i="5" s="1"/>
  <c r="AI53" i="5" s="1"/>
  <c r="X93" i="5"/>
  <c r="Y93" i="5" s="1"/>
  <c r="Z93" i="5" s="1"/>
  <c r="AI93" i="5" s="1"/>
  <c r="X132" i="5"/>
  <c r="Y132" i="5" s="1"/>
  <c r="Z132" i="5" s="1"/>
  <c r="AI132" i="5" s="1"/>
  <c r="X51" i="5"/>
  <c r="Y51" i="5" s="1"/>
  <c r="Z51" i="5" s="1"/>
  <c r="AI51" i="5" s="1"/>
  <c r="X25" i="5"/>
  <c r="Y25" i="5" s="1"/>
  <c r="Z25" i="5" s="1"/>
  <c r="AI25" i="5" s="1"/>
  <c r="X49" i="5"/>
  <c r="Y49" i="5" s="1"/>
  <c r="Z49" i="5" s="1"/>
  <c r="AI49" i="5" s="1"/>
  <c r="X19" i="5"/>
  <c r="Y19" i="5" s="1"/>
  <c r="Z19" i="5" s="1"/>
  <c r="AI19" i="5" s="1"/>
  <c r="X122" i="5"/>
  <c r="Y122" i="5" s="1"/>
  <c r="Z122" i="5" s="1"/>
  <c r="AI122" i="5" s="1"/>
  <c r="X117" i="5"/>
  <c r="Y117" i="5" s="1"/>
  <c r="Z117" i="5" s="1"/>
  <c r="AI117" i="5" s="1"/>
  <c r="X32" i="5"/>
  <c r="Y32" i="5" s="1"/>
  <c r="Z32" i="5" s="1"/>
  <c r="AI32" i="5" s="1"/>
  <c r="X95" i="5"/>
  <c r="Y95" i="5" s="1"/>
  <c r="Z95" i="5" s="1"/>
  <c r="AI95" i="5" s="1"/>
  <c r="X36" i="5"/>
  <c r="Y36" i="5" s="1"/>
  <c r="Z36" i="5" s="1"/>
  <c r="AI36" i="5" s="1"/>
  <c r="X79" i="5"/>
  <c r="Y79" i="5" s="1"/>
  <c r="Z79" i="5" s="1"/>
  <c r="AI79" i="5" s="1"/>
  <c r="X97" i="5"/>
  <c r="Y97" i="5" s="1"/>
  <c r="Z97" i="5" s="1"/>
  <c r="AI97" i="5" s="1"/>
  <c r="X24" i="5"/>
  <c r="Y24" i="5" s="1"/>
  <c r="Z24" i="5" s="1"/>
  <c r="AI24" i="5" s="1"/>
  <c r="X28" i="5"/>
  <c r="Y28" i="5" s="1"/>
  <c r="Z28" i="5" s="1"/>
  <c r="AI28" i="5" s="1"/>
  <c r="S4" i="5"/>
  <c r="X4" i="5" l="1"/>
  <c r="Y4" i="5" s="1"/>
  <c r="Z4" i="5" s="1"/>
  <c r="AI4" i="5" s="1"/>
  <c r="AQ3" i="3"/>
</calcChain>
</file>

<file path=xl/comments1.xml><?xml version="1.0" encoding="utf-8"?>
<comments xmlns="http://schemas.openxmlformats.org/spreadsheetml/2006/main">
  <authors>
    <author>Luca Vernaccini</author>
  </authors>
  <commentList>
    <comment ref="O5" authorId="0" shapeId="0">
      <text>
        <r>
          <rPr>
            <b/>
            <sz val="9"/>
            <color indexed="81"/>
            <rFont val="Tahoma"/>
            <family val="2"/>
          </rPr>
          <t>Luca Vernaccini:</t>
        </r>
        <r>
          <rPr>
            <sz val="9"/>
            <color indexed="81"/>
            <rFont val="Tahoma"/>
            <family val="2"/>
          </rPr>
          <t xml:space="preserve">
2010</t>
        </r>
      </text>
    </comment>
    <comment ref="O18" authorId="0" shapeId="0">
      <text>
        <r>
          <rPr>
            <b/>
            <sz val="9"/>
            <color indexed="81"/>
            <rFont val="Tahoma"/>
            <family val="2"/>
          </rPr>
          <t>Luca Vernaccini:</t>
        </r>
        <r>
          <rPr>
            <sz val="9"/>
            <color indexed="81"/>
            <rFont val="Tahoma"/>
            <family val="2"/>
          </rPr>
          <t xml:space="preserve">
2012</t>
        </r>
      </text>
    </comment>
    <comment ref="O28" authorId="0" shapeId="0">
      <text>
        <r>
          <rPr>
            <b/>
            <sz val="9"/>
            <color indexed="81"/>
            <rFont val="Tahoma"/>
            <family val="2"/>
          </rPr>
          <t>Luca Vernaccini:</t>
        </r>
        <r>
          <rPr>
            <sz val="9"/>
            <color indexed="81"/>
            <rFont val="Tahoma"/>
            <family val="2"/>
          </rPr>
          <t xml:space="preserve">
2012</t>
        </r>
      </text>
    </comment>
    <comment ref="O34" authorId="0" shapeId="0">
      <text>
        <r>
          <rPr>
            <b/>
            <sz val="9"/>
            <color indexed="81"/>
            <rFont val="Tahoma"/>
            <family val="2"/>
          </rPr>
          <t>Luca Vernaccini:</t>
        </r>
        <r>
          <rPr>
            <sz val="9"/>
            <color indexed="81"/>
            <rFont val="Tahoma"/>
            <family val="2"/>
          </rPr>
          <t xml:space="preserve">
2011</t>
        </r>
      </text>
    </comment>
    <comment ref="O56" authorId="0" shapeId="0">
      <text>
        <r>
          <rPr>
            <b/>
            <sz val="9"/>
            <color indexed="81"/>
            <rFont val="Tahoma"/>
            <family val="2"/>
          </rPr>
          <t>Luca Vernaccini:</t>
        </r>
        <r>
          <rPr>
            <sz val="9"/>
            <color indexed="81"/>
            <rFont val="Tahoma"/>
            <family val="2"/>
          </rPr>
          <t xml:space="preserve">
2012</t>
        </r>
      </text>
    </comment>
    <comment ref="O64" authorId="0" shapeId="0">
      <text>
        <r>
          <rPr>
            <b/>
            <sz val="9"/>
            <color indexed="81"/>
            <rFont val="Tahoma"/>
            <family val="2"/>
          </rPr>
          <t>Luca Vernaccini:</t>
        </r>
        <r>
          <rPr>
            <sz val="9"/>
            <color indexed="81"/>
            <rFont val="Tahoma"/>
            <family val="2"/>
          </rPr>
          <t xml:space="preserve">
2012</t>
        </r>
      </text>
    </comment>
    <comment ref="O101" authorId="0" shapeId="0">
      <text>
        <r>
          <rPr>
            <b/>
            <sz val="9"/>
            <color indexed="81"/>
            <rFont val="Tahoma"/>
            <family val="2"/>
          </rPr>
          <t>Luca Vernaccini:</t>
        </r>
        <r>
          <rPr>
            <sz val="9"/>
            <color indexed="81"/>
            <rFont val="Tahoma"/>
            <family val="2"/>
          </rPr>
          <t xml:space="preserve">
2011</t>
        </r>
      </text>
    </comment>
  </commentList>
</comments>
</file>

<file path=xl/connections.xml><?xml version="1.0" encoding="utf-8"?>
<connections xmlns="http://schemas.openxmlformats.org/spreadsheetml/2006/main">
  <connection id="1" name="2012.06.11 - GFM Indicator List1" type="6" refreshedVersion="4" deleted="1" background="1" saveData="1">
    <textPr prompt="0" sourceFile="C:\Users\kevin.wyjad\Dropbox\ODEP - GFM\2012.06.11 - GFM Indicator List.txt" tab="0" comma="1">
      <textFields count="4">
        <textField/>
        <textField/>
        <textField/>
        <textField/>
      </textFields>
    </textPr>
    <extLst>
      <ext xmlns:x15="http://schemas.microsoft.com/office/spreadsheetml/2010/11/main" uri="{DE250136-89BD-433C-8126-D09CA5730AF9}">
        <x15:connection id="" excludeFromRefreshAll="1"/>
      </ext>
    </extLst>
  </connection>
</connections>
</file>

<file path=xl/sharedStrings.xml><?xml version="1.0" encoding="utf-8"?>
<sst xmlns="http://schemas.openxmlformats.org/spreadsheetml/2006/main" count="3381" uniqueCount="731">
  <si>
    <t>BFA</t>
  </si>
  <si>
    <t>Burkina Faso</t>
  </si>
  <si>
    <t>CMR</t>
  </si>
  <si>
    <t>Cameroon</t>
  </si>
  <si>
    <t>TCD</t>
  </si>
  <si>
    <t>Chad</t>
  </si>
  <si>
    <t>GMB</t>
  </si>
  <si>
    <t>Gambia</t>
  </si>
  <si>
    <t>MLI</t>
  </si>
  <si>
    <t>Mali</t>
  </si>
  <si>
    <t>MRT</t>
  </si>
  <si>
    <t>Mauritania</t>
  </si>
  <si>
    <t>NER</t>
  </si>
  <si>
    <t>Niger</t>
  </si>
  <si>
    <t>NGA</t>
  </si>
  <si>
    <t>Nigeria</t>
  </si>
  <si>
    <t>SEN</t>
  </si>
  <si>
    <t>Senegal</t>
  </si>
  <si>
    <t>ISO3</t>
  </si>
  <si>
    <t>Child Mortality</t>
  </si>
  <si>
    <t>Government Effectiveness</t>
  </si>
  <si>
    <t>Adult literacy rate</t>
  </si>
  <si>
    <t>Access to electricity</t>
  </si>
  <si>
    <t>Internet users</t>
  </si>
  <si>
    <t>Mobile cellular subscriptions</t>
  </si>
  <si>
    <t>Population</t>
  </si>
  <si>
    <t>Natural</t>
  </si>
  <si>
    <t>Human</t>
  </si>
  <si>
    <t>Institutional</t>
  </si>
  <si>
    <t>Infrastructure</t>
  </si>
  <si>
    <t>HAZARD</t>
  </si>
  <si>
    <t>VULNERABILITY</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</si>
  <si>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</si>
  <si>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</si>
  <si>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</si>
  <si>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</si>
  <si>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</si>
  <si>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</si>
  <si>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</si>
  <si>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</si>
  <si>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</si>
  <si>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</si>
  <si>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</si>
  <si>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</si>
  <si>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</si>
  <si>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U5 Under weight</t>
  </si>
  <si>
    <t>Net ODA received (% of GNI)</t>
  </si>
  <si>
    <t>Returned Refugees</t>
  </si>
  <si>
    <t>Uprooted people</t>
  </si>
  <si>
    <t>Inequality</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</si>
  <si>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</si>
  <si>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</si>
  <si>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</si>
  <si>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</si>
  <si>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</si>
  <si>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</si>
  <si>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</si>
  <si>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</si>
  <si>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</si>
  <si>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</si>
  <si>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</si>
  <si>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</si>
  <si>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</si>
  <si>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</si>
  <si>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</si>
  <si>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RISK</t>
  </si>
  <si>
    <t>Average Dietary Energy Supply Adequacy</t>
  </si>
  <si>
    <t>Prevalence of Undernourishment</t>
  </si>
  <si>
    <t>Domestic Food Price Level Index</t>
  </si>
  <si>
    <t>Domestic Food Price Volatility Index</t>
  </si>
  <si>
    <t>Aid Dependency</t>
  </si>
  <si>
    <t>Other Vulnerable Groups</t>
  </si>
  <si>
    <t>Natural Disasters % of total pop</t>
  </si>
  <si>
    <t>Development &amp; Deprivation</t>
  </si>
  <si>
    <t>Total affected by Natural Disasters last 3 years</t>
  </si>
  <si>
    <t>Adult liteacy rate</t>
  </si>
  <si>
    <t>2005-12</t>
  </si>
  <si>
    <t>People affected by droughts (relative)</t>
  </si>
  <si>
    <t>Conflict Barometer</t>
  </si>
  <si>
    <t>Political Stability</t>
  </si>
  <si>
    <t>Road density</t>
  </si>
  <si>
    <t>2001-10</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</si>
  <si>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</si>
  <si>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</si>
  <si>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</si>
  <si>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</si>
  <si>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</si>
  <si>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</si>
  <si>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</si>
  <si>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</si>
  <si>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</si>
  <si>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Physical exposure to Flood</t>
  </si>
  <si>
    <t>Physical exposure to Tsunami</t>
  </si>
  <si>
    <t>Physical exposure to Cyclone SS1</t>
  </si>
  <si>
    <t>Physical exposure to Cyclone SS3</t>
  </si>
  <si>
    <t>Physical exposure to Cyclone Surge</t>
  </si>
  <si>
    <t>Total affected by Drought</t>
  </si>
  <si>
    <t>Intentional homicide</t>
  </si>
  <si>
    <t>Unit of Measurament</t>
  </si>
  <si>
    <t>Number</t>
  </si>
  <si>
    <t>Index</t>
  </si>
  <si>
    <t>1990-2013</t>
  </si>
  <si>
    <t>HFA Scores Last recent</t>
  </si>
  <si>
    <t>2011-13</t>
  </si>
  <si>
    <t>2007-13</t>
  </si>
  <si>
    <t>No data</t>
  </si>
  <si>
    <t>Physical exposure to flood (absolute)</t>
  </si>
  <si>
    <t>Physical exposure to flood (relative)</t>
  </si>
  <si>
    <t>Physical exposure to flood</t>
  </si>
  <si>
    <t>Conflict Intensity</t>
  </si>
  <si>
    <t>Regime Stability</t>
  </si>
  <si>
    <t>Conflict Intensity &amp; Regime Stability</t>
  </si>
  <si>
    <t>Total public Aid</t>
  </si>
  <si>
    <t>Total Uprooted people</t>
  </si>
  <si>
    <t>Total Uprooted people (percentage of the total population)</t>
  </si>
  <si>
    <t>Uprooted people (total population)</t>
  </si>
  <si>
    <t>Health Conditions</t>
  </si>
  <si>
    <t>Table of Contents</t>
  </si>
  <si>
    <t>InfoRM Vulnerable Groups</t>
  </si>
  <si>
    <t>Hazard &amp; Exposure</t>
  </si>
  <si>
    <t>Calculation table for the Hazard &amp; Exposure component</t>
  </si>
  <si>
    <t>Lack of Coping Capacity</t>
  </si>
  <si>
    <t>USD</t>
  </si>
  <si>
    <t>% of GNI</t>
  </si>
  <si>
    <t>%</t>
  </si>
  <si>
    <t>Phisicians Density</t>
  </si>
  <si>
    <t>per 10,000 people</t>
  </si>
  <si>
    <t>per 100,000 people</t>
  </si>
  <si>
    <t>per 1,000 live births</t>
  </si>
  <si>
    <t>Malaria death rate</t>
  </si>
  <si>
    <t>Phisycians Density</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</si>
  <si>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</si>
  <si>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</si>
  <si>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</si>
  <si>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</si>
  <si>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</si>
  <si>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</si>
  <si>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</si>
  <si>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</si>
  <si>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</si>
  <si>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</si>
  <si>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</si>
  <si>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</si>
  <si>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per 1,000 people</t>
  </si>
  <si>
    <t>GDP per capita PPP int USD</t>
  </si>
  <si>
    <t>Survey Year</t>
  </si>
  <si>
    <t>Humanitarian Aid (FTS)</t>
  </si>
  <si>
    <t>Development Aid (ODA)</t>
  </si>
  <si>
    <t>InfoRM Socio-Economic Vulnerability</t>
  </si>
  <si>
    <t>Socio-Economic Vulnerability</t>
  </si>
  <si>
    <t>InfoRM Institutional</t>
  </si>
  <si>
    <t>InfoRM Infrastructure</t>
  </si>
  <si>
    <t>CONCEPT AND METHODOLOGY</t>
  </si>
  <si>
    <r>
      <rPr>
        <b/>
        <i/>
        <sz val="10"/>
        <color theme="1"/>
        <rFont val="Calibri"/>
        <family val="2"/>
        <scheme val="minor"/>
      </rPr>
      <t>Disclaimer</t>
    </r>
    <r>
      <rPr>
        <i/>
        <sz val="10"/>
        <color theme="1"/>
        <rFont val="Calibri"/>
        <family val="2"/>
        <scheme val="minor"/>
      </rPr>
      <t xml:space="preserve">
The depiction and use of geographic names and related data included in lists, tables on this spreadsheet are not warranted to be error free nor do they necessarily imply official endorsement or acceptance by the United Nations.</t>
    </r>
  </si>
  <si>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</si>
  <si>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Dimension</t>
  </si>
  <si>
    <t>Category</t>
  </si>
  <si>
    <t>Component</t>
  </si>
  <si>
    <t>Sub-Component</t>
  </si>
  <si>
    <t>Indicator Name</t>
  </si>
  <si>
    <t>Indicator Long Name</t>
  </si>
  <si>
    <t>Hazards &amp; Exposure</t>
  </si>
  <si>
    <t>Absolute</t>
  </si>
  <si>
    <t>http://preview.grid.unep.ch/</t>
  </si>
  <si>
    <t>Relative</t>
  </si>
  <si>
    <t>Flood</t>
  </si>
  <si>
    <t>HA.NAT.FL-ABS</t>
  </si>
  <si>
    <t>Global Risk Data Platform with key support from USGS EROS Data Center Dartmouth Flood Observatory United Nations Environment Programme</t>
  </si>
  <si>
    <t>HA.NAT.FL-REL</t>
  </si>
  <si>
    <t>Global Risk Data Platform with key support from USGS EROS Data Center Dartmouth Flood Observatory United Nations Environment Programme, LandScan</t>
  </si>
  <si>
    <t>Drought</t>
  </si>
  <si>
    <t>EM-DAT, CRED</t>
  </si>
  <si>
    <t>http://www.emdat.be/</t>
  </si>
  <si>
    <t>HA.HUM.PS</t>
  </si>
  <si>
    <t>Political Stability and Absence of Violence/Terrorism</t>
  </si>
  <si>
    <t>Worldwide Governance Indicators World Bank</t>
  </si>
  <si>
    <t>http://info.worldbank.org/governance/wgi/index.asp</t>
  </si>
  <si>
    <t>HA.HUM.CON</t>
  </si>
  <si>
    <t>Heidelberg Institute</t>
  </si>
  <si>
    <t>http://www.hiik.de/en/konfliktbarometer/index.html</t>
  </si>
  <si>
    <t>Social-Economics Vulnerability</t>
  </si>
  <si>
    <t>Poverty &amp; Development</t>
  </si>
  <si>
    <t>VU.SEV.PD.HDI</t>
  </si>
  <si>
    <t>http://hdrstats.undp.org/en/indicators/103106.html</t>
  </si>
  <si>
    <t>VU.SEV.PD.MPI</t>
  </si>
  <si>
    <t>VU.SEV.INQ.GII</t>
  </si>
  <si>
    <t>http://hdrstats.undp.org/en/indicators/68606.html</t>
  </si>
  <si>
    <t>VU.SEV.INQ.GINI</t>
  </si>
  <si>
    <t>Income Gini coefficient - Inequality in income or consumption</t>
  </si>
  <si>
    <t>Economical Dependency</t>
  </si>
  <si>
    <t>VU.SEV.AD.AID-PC</t>
  </si>
  <si>
    <t>Public aid per capita</t>
  </si>
  <si>
    <t>FTS (OCHA); OECD DAC</t>
  </si>
  <si>
    <t>http://fts.unocha.org/pageloader.aspx; http://stats.oecd.org/Index.aspx?DataSetCode=TABLE2A</t>
  </si>
  <si>
    <t>VU.SEV.AD.ODA-GNI</t>
  </si>
  <si>
    <t>http://data.worldbank.org/indicator/DT.ODA.ODAT.GN.ZS</t>
  </si>
  <si>
    <t>Health of children under 5</t>
  </si>
  <si>
    <t>Mortality rate, under-5 (per 1,000 live births)</t>
  </si>
  <si>
    <t>UNICEF</t>
  </si>
  <si>
    <t>http://www.unicef.org/publications/index_pubs_statistics.html</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</si>
  <si>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</si>
  <si>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</si>
  <si>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</si>
  <si>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</si>
  <si>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</si>
  <si>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</si>
  <si>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</si>
  <si>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</si>
  <si>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</si>
  <si>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</si>
  <si>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</si>
  <si>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Capacity</t>
  </si>
  <si>
    <t>Government effectiveness</t>
  </si>
  <si>
    <t>Trasparency International</t>
  </si>
  <si>
    <t>http://cpi.transparency.org/cpi2012/</t>
  </si>
  <si>
    <t>DRR implementation</t>
  </si>
  <si>
    <t>Hyogo Framework for Action</t>
  </si>
  <si>
    <t>ISDR</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</si>
  <si>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</si>
  <si>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</si>
  <si>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</si>
  <si>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</si>
  <si>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</si>
  <si>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</si>
  <si>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</si>
  <si>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</si>
  <si>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</si>
  <si>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</si>
  <si>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</si>
  <si>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http://data.worldbank.org/indicator/SH.STA.ACSN</t>
  </si>
  <si>
    <t>http://data.worldbank.org/indicator/SH.H2O.SAFE.ZS</t>
  </si>
  <si>
    <t>Physicians density</t>
  </si>
  <si>
    <t>Common</t>
  </si>
  <si>
    <t>ORNL LandScan population density</t>
  </si>
  <si>
    <t>OakRidge National Laboratory</t>
  </si>
  <si>
    <t>http://www.ornl.gov/sci/landscan/</t>
  </si>
  <si>
    <t>Total population</t>
  </si>
  <si>
    <t>URL</t>
  </si>
  <si>
    <t>Health conditions</t>
  </si>
  <si>
    <t>Physical exposure to flood - average annual population exposed (inhabitants)</t>
  </si>
  <si>
    <t>Physical exposure to flood - average annual population exposed (percentage of the total population)</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</si>
  <si>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</si>
  <si>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</si>
  <si>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</si>
  <si>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</si>
  <si>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</si>
  <si>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</si>
  <si>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</si>
  <si>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</si>
  <si>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Estimated prevalence of tuberculosis (per 100 000 population)</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</si>
  <si>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</si>
  <si>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</si>
  <si>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</si>
  <si>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</si>
  <si>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</si>
  <si>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</si>
  <si>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</si>
  <si>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</si>
  <si>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</si>
  <si>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</si>
  <si>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</si>
  <si>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</si>
  <si>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</si>
  <si>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</si>
  <si>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</si>
  <si>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</si>
  <si>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</si>
  <si>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</si>
  <si>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</si>
  <si>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</si>
  <si>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</si>
  <si>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CC.INF.AHC.HEALTH_EXP</t>
  </si>
  <si>
    <t>Per capita total expenditure on health (PPP int. USD)</t>
  </si>
  <si>
    <t>CC.INF.AHC.MEAS</t>
  </si>
  <si>
    <t>Measles Immunization Coverage</t>
  </si>
  <si>
    <t>Measles (MCV) immunization coverage among 1-year-olds (%)</t>
  </si>
  <si>
    <t>CC.INF.AHC.PHYS</t>
  </si>
  <si>
    <t>Density of physicians (per 10,000 population)</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</si>
  <si>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</si>
  <si>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</si>
  <si>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</si>
  <si>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Drought is the only one slow on-set hazards considered in the natural hazard category.</t>
  </si>
  <si>
    <t>Political Stability and Absence of Violence/Terrorism measures perceptions of the likelihood that the government will be destabilized or overthrown by unconstitutional or violent means, including politically-motivated violence and terrorism.</t>
  </si>
  <si>
    <t>The HIIK's annual publication Conflict Barometer describes the recent trends in global conflict developments, escalations, de-escalations, and settlements.</t>
  </si>
  <si>
    <t>The Human Development Index measure development by combining indicators of life expectancy, educational attainment and income into a composite index.</t>
  </si>
  <si>
    <t>It is assumed that the more developed a country is the better its people will be able to respond to humanitarian needs using their own individual or national resources.</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</si>
  <si>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</si>
  <si>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</si>
  <si>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</si>
  <si>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</si>
  <si>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</si>
  <si>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</si>
  <si>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</si>
  <si>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</si>
  <si>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</si>
  <si>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</si>
  <si>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</si>
  <si>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</si>
  <si>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</si>
  <si>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</si>
  <si>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</si>
  <si>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</si>
  <si>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</si>
  <si>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</si>
  <si>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The number of cases of tuberculosis (all forms) in a population at a given point in time (the middle of the calendar year), expressed as the rate per 100 000 population. Estimates include cases of TB in people with HIV.</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</si>
  <si>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</si>
  <si>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</si>
  <si>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</si>
  <si>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</si>
  <si>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Because data on the incidences and prevalence of diseases (morbidity data) frequently are unavailable, mortality rates are often used to identify vulnerable populations. 
Under-five mortality rate is an MDG indicator (MDG 4).</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</si>
  <si>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</si>
  <si>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</si>
  <si>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</si>
  <si>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</si>
  <si>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</si>
  <si>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The malnutrition component concerns the actual quality and type of food supplied to provide the nutritional balance necessary for healthy and active life. It captures trends in chronic hunger.</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</si>
  <si>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</si>
  <si>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</si>
  <si>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</si>
  <si>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</si>
  <si>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</si>
  <si>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</si>
  <si>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</si>
  <si>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</si>
  <si>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</si>
  <si>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</si>
  <si>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</si>
  <si>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</si>
  <si>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</si>
  <si>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</si>
  <si>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</si>
  <si>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</si>
  <si>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</si>
  <si>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</si>
  <si>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The physical infrastructure component tries to assess the accessibility as well as the redundancy of the systems which are two crucial characteristics in a crisis situation.</t>
  </si>
  <si>
    <t>Per capita total expenditure on health (THE) expressed in Purchasing Power Parities (PPP) international dollar.</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</si>
  <si>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</si>
  <si>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</si>
  <si>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Number of medical doctors (physicians), including generalist and specialist medical practitioners, per 10,000 population.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</si>
  <si>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</si>
  <si>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</si>
  <si>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</si>
  <si>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</si>
  <si>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</si>
  <si>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</si>
  <si>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Regions</t>
  </si>
  <si>
    <t>USD Million</t>
  </si>
  <si>
    <t>http://data.worldbank.org/indicator/SP.POP.TOTL</t>
  </si>
  <si>
    <t>Previous Releases:</t>
  </si>
  <si>
    <t>2009-2012</t>
  </si>
  <si>
    <t>http://data.worldbank.org/indicator/SI.POV.GINI</t>
  </si>
  <si>
    <t>km of road per 100 sq.km</t>
  </si>
  <si>
    <t>(a-z)</t>
  </si>
  <si>
    <t>(0-10)</t>
  </si>
  <si>
    <t>LACK OF COPING CAPACITY</t>
  </si>
  <si>
    <t>Index for Risk Management (InfoRM) - SAHEL</t>
  </si>
  <si>
    <t>ISO-ADM1</t>
  </si>
  <si>
    <t>ADMIN1</t>
  </si>
  <si>
    <t>Boucle du Mouhoun</t>
  </si>
  <si>
    <t>Cascades</t>
  </si>
  <si>
    <t>Centre</t>
  </si>
  <si>
    <t>Centre Est</t>
  </si>
  <si>
    <t>Centre Nord</t>
  </si>
  <si>
    <t>Centre Ouest</t>
  </si>
  <si>
    <t>Centre Sud</t>
  </si>
  <si>
    <t>Est</t>
  </si>
  <si>
    <t>Hauts Bassins</t>
  </si>
  <si>
    <t>Plateau Central</t>
  </si>
  <si>
    <t>Sahel</t>
  </si>
  <si>
    <t>Sud-Ouest</t>
  </si>
  <si>
    <t>Adamaoua</t>
  </si>
  <si>
    <t>Extreme-Nord</t>
  </si>
  <si>
    <t>Littoral</t>
  </si>
  <si>
    <t>Nord</t>
  </si>
  <si>
    <t>Nord-Ouest</t>
  </si>
  <si>
    <t>Ouest</t>
  </si>
  <si>
    <t>Sud</t>
  </si>
  <si>
    <t>Banjul</t>
  </si>
  <si>
    <t>Lower River</t>
  </si>
  <si>
    <t>Central River</t>
  </si>
  <si>
    <t>North Bank</t>
  </si>
  <si>
    <t>Upper River</t>
  </si>
  <si>
    <t>West Coast</t>
  </si>
  <si>
    <t>Kayes</t>
  </si>
  <si>
    <t>Koulikoro</t>
  </si>
  <si>
    <t>Sikasso</t>
  </si>
  <si>
    <t>Segou</t>
  </si>
  <si>
    <t>Mopti</t>
  </si>
  <si>
    <t>Timbuktu</t>
  </si>
  <si>
    <t>Gao</t>
  </si>
  <si>
    <t>Kidal</t>
  </si>
  <si>
    <t>Bamako</t>
  </si>
  <si>
    <t>Hodh ech Chargui</t>
  </si>
  <si>
    <t>Hodh el Gharbi</t>
  </si>
  <si>
    <t>Assaba</t>
  </si>
  <si>
    <t>Gorgol</t>
  </si>
  <si>
    <t>Brakna</t>
  </si>
  <si>
    <t>Trarza</t>
  </si>
  <si>
    <t>Adrar</t>
  </si>
  <si>
    <t>Dakhlet Nouadhibou</t>
  </si>
  <si>
    <t>Tagant</t>
  </si>
  <si>
    <t>Guidimaka</t>
  </si>
  <si>
    <t>Tiris Zemmour</t>
  </si>
  <si>
    <t>Inchiri</t>
  </si>
  <si>
    <t>Nouakchott</t>
  </si>
  <si>
    <t>Agadez</t>
  </si>
  <si>
    <t>Diffa</t>
  </si>
  <si>
    <t>Dosso</t>
  </si>
  <si>
    <t>Maradi</t>
  </si>
  <si>
    <t>Tahoua</t>
  </si>
  <si>
    <t>Tillabery</t>
  </si>
  <si>
    <t>Zinder</t>
  </si>
  <si>
    <t>Niamey</t>
  </si>
  <si>
    <t>Abia</t>
  </si>
  <si>
    <t>Adamawa</t>
  </si>
  <si>
    <t>Akwa Ibom</t>
  </si>
  <si>
    <t>Anambra</t>
  </si>
  <si>
    <t>Bauchi</t>
  </si>
  <si>
    <t>Benue</t>
  </si>
  <si>
    <t>Borno</t>
  </si>
  <si>
    <t>Bayelsa</t>
  </si>
  <si>
    <t>Cross River</t>
  </si>
  <si>
    <t>Delta</t>
  </si>
  <si>
    <t>Ebonyi</t>
  </si>
  <si>
    <t>Edo</t>
  </si>
  <si>
    <t>Ekiti</t>
  </si>
  <si>
    <t>Enugu</t>
  </si>
  <si>
    <t>Federal Capital Territory</t>
  </si>
  <si>
    <t>Gombe</t>
  </si>
  <si>
    <t>Imo</t>
  </si>
  <si>
    <t>Jigawa</t>
  </si>
  <si>
    <t>Kaduna</t>
  </si>
  <si>
    <t>Kebbi</t>
  </si>
  <si>
    <t>Kano</t>
  </si>
  <si>
    <t>Kogi</t>
  </si>
  <si>
    <t>Katsina</t>
  </si>
  <si>
    <t>Kwara</t>
  </si>
  <si>
    <t>Lagos</t>
  </si>
  <si>
    <t>Nassarawa</t>
  </si>
  <si>
    <t>Ogun</t>
  </si>
  <si>
    <t>Ondo</t>
  </si>
  <si>
    <t>Osun</t>
  </si>
  <si>
    <t>Oyo</t>
  </si>
  <si>
    <t>Plateau</t>
  </si>
  <si>
    <t>Rivers</t>
  </si>
  <si>
    <t>Sokoto</t>
  </si>
  <si>
    <t>Taraba</t>
  </si>
  <si>
    <t>Yobe</t>
  </si>
  <si>
    <t>Zamfara</t>
  </si>
  <si>
    <t>Diourbel</t>
  </si>
  <si>
    <t>Dakar</t>
  </si>
  <si>
    <t>Fatick</t>
  </si>
  <si>
    <t>Kaffrine</t>
  </si>
  <si>
    <t>Kolda</t>
  </si>
  <si>
    <t>Kedougou</t>
  </si>
  <si>
    <t>Kaolack</t>
  </si>
  <si>
    <t>Louga</t>
  </si>
  <si>
    <t>Matam</t>
  </si>
  <si>
    <t>Sedhiou</t>
  </si>
  <si>
    <t>Saint-Louis</t>
  </si>
  <si>
    <t>Tambacounda</t>
  </si>
  <si>
    <t>Thies</t>
  </si>
  <si>
    <t>Ziguinchor</t>
  </si>
  <si>
    <t>Batha</t>
  </si>
  <si>
    <t>Barh el Ghazel</t>
  </si>
  <si>
    <t>Borkou</t>
  </si>
  <si>
    <t>Chari-Baguirmi</t>
  </si>
  <si>
    <t>Ennedi</t>
  </si>
  <si>
    <t>Guera</t>
  </si>
  <si>
    <t>Hadjer-Lamis</t>
  </si>
  <si>
    <t>Kanem</t>
  </si>
  <si>
    <t>Lac</t>
  </si>
  <si>
    <t>Logone Occidental</t>
  </si>
  <si>
    <t>Logone Oriental</t>
  </si>
  <si>
    <t>Mandoul</t>
  </si>
  <si>
    <t>Moyen-Chari</t>
  </si>
  <si>
    <t>Mayo-Kebbi Est</t>
  </si>
  <si>
    <t>Mayo-Kebbi Ouest</t>
  </si>
  <si>
    <t>Ville de N'Djamena</t>
  </si>
  <si>
    <t>Ouaddai</t>
  </si>
  <si>
    <t>Salamat</t>
  </si>
  <si>
    <t>Sila</t>
  </si>
  <si>
    <t>Tandjile</t>
  </si>
  <si>
    <t>Tibesti</t>
  </si>
  <si>
    <t>Wadi Fira</t>
  </si>
  <si>
    <t>BF-02</t>
  </si>
  <si>
    <t>BF-03</t>
  </si>
  <si>
    <t>BF-04</t>
  </si>
  <si>
    <t>BF-05</t>
  </si>
  <si>
    <t>BF-06</t>
  </si>
  <si>
    <t>BF-07</t>
  </si>
  <si>
    <t>BF-08</t>
  </si>
  <si>
    <t>BF-09</t>
  </si>
  <si>
    <t>BF-11</t>
  </si>
  <si>
    <t>BF-12</t>
  </si>
  <si>
    <t>BF-13</t>
  </si>
  <si>
    <t>CM-AD</t>
  </si>
  <si>
    <t>CM-CE</t>
  </si>
  <si>
    <t>CM-EN</t>
  </si>
  <si>
    <t>CM-ES</t>
  </si>
  <si>
    <t>CM-LT</t>
  </si>
  <si>
    <t>CM-NO</t>
  </si>
  <si>
    <t>CM-NW</t>
  </si>
  <si>
    <t>CM-OU</t>
  </si>
  <si>
    <t>CM-SU</t>
  </si>
  <si>
    <t>CM-SW</t>
  </si>
  <si>
    <t>GM-B</t>
  </si>
  <si>
    <t>GM-L</t>
  </si>
  <si>
    <t>GM-M</t>
  </si>
  <si>
    <t>GM-N</t>
  </si>
  <si>
    <t>GM-U</t>
  </si>
  <si>
    <t>GM-W</t>
  </si>
  <si>
    <t>ML-1</t>
  </si>
  <si>
    <t>ML-2</t>
  </si>
  <si>
    <t>ML-3</t>
  </si>
  <si>
    <t>ML-4</t>
  </si>
  <si>
    <t>ML-5</t>
  </si>
  <si>
    <t>ML-6</t>
  </si>
  <si>
    <t>ML-7</t>
  </si>
  <si>
    <t>ML-8</t>
  </si>
  <si>
    <t>ML-BKO</t>
  </si>
  <si>
    <t>MR-01</t>
  </si>
  <si>
    <t>MR-02</t>
  </si>
  <si>
    <t>MR-03</t>
  </si>
  <si>
    <t>MR-04</t>
  </si>
  <si>
    <t>MR-05</t>
  </si>
  <si>
    <t>MR-06</t>
  </si>
  <si>
    <t>MR-07</t>
  </si>
  <si>
    <t>MR-08</t>
  </si>
  <si>
    <t>MR-09</t>
  </si>
  <si>
    <t>MR-10</t>
  </si>
  <si>
    <t>MR-11</t>
  </si>
  <si>
    <t>MR-12</t>
  </si>
  <si>
    <t>MR-NKC</t>
  </si>
  <si>
    <t>NE-1</t>
  </si>
  <si>
    <t>NE-2</t>
  </si>
  <si>
    <t>NE-3</t>
  </si>
  <si>
    <t>NE-4</t>
  </si>
  <si>
    <t>NE-5</t>
  </si>
  <si>
    <t>NE-6</t>
  </si>
  <si>
    <t>NE-7</t>
  </si>
  <si>
    <t>NE-8</t>
  </si>
  <si>
    <t>NG-AB</t>
  </si>
  <si>
    <t>NG-AD</t>
  </si>
  <si>
    <t>NG-AK</t>
  </si>
  <si>
    <t>NG-AN</t>
  </si>
  <si>
    <t>NG-BA</t>
  </si>
  <si>
    <t>NG-BE</t>
  </si>
  <si>
    <t>NG-BO</t>
  </si>
  <si>
    <t>NG-BY</t>
  </si>
  <si>
    <t>NG-CR</t>
  </si>
  <si>
    <t>NG-DE</t>
  </si>
  <si>
    <t>NG-EB</t>
  </si>
  <si>
    <t>NG-ED</t>
  </si>
  <si>
    <t>NG-EK</t>
  </si>
  <si>
    <t>NG-EN</t>
  </si>
  <si>
    <t>NG-FC</t>
  </si>
  <si>
    <t>NG-GO</t>
  </si>
  <si>
    <t>NG-IM</t>
  </si>
  <si>
    <t>NG-JI</t>
  </si>
  <si>
    <t>NG-KD</t>
  </si>
  <si>
    <t>NG-KE</t>
  </si>
  <si>
    <t>NG-KN</t>
  </si>
  <si>
    <t>NG-KO</t>
  </si>
  <si>
    <t>NG-KT</t>
  </si>
  <si>
    <t>NG-KW</t>
  </si>
  <si>
    <t>NG-LA</t>
  </si>
  <si>
    <t>NG-NA</t>
  </si>
  <si>
    <t>NG-NI</t>
  </si>
  <si>
    <t>NG-OG</t>
  </si>
  <si>
    <t>NG-ON</t>
  </si>
  <si>
    <t>NG-OS</t>
  </si>
  <si>
    <t>NG-OY</t>
  </si>
  <si>
    <t>NG-PL</t>
  </si>
  <si>
    <t>NG-RI</t>
  </si>
  <si>
    <t>NG-SO</t>
  </si>
  <si>
    <t>NG-TA</t>
  </si>
  <si>
    <t>NG-YO</t>
  </si>
  <si>
    <t>NG-ZA</t>
  </si>
  <si>
    <t>SN-DB</t>
  </si>
  <si>
    <t>SN-DK</t>
  </si>
  <si>
    <t>SN-FK</t>
  </si>
  <si>
    <t>SN-KA</t>
  </si>
  <si>
    <t>SN-KD</t>
  </si>
  <si>
    <t>SN-KE</t>
  </si>
  <si>
    <t>SN-KL</t>
  </si>
  <si>
    <t>SN-LG</t>
  </si>
  <si>
    <t>SN-MT</t>
  </si>
  <si>
    <t>SN-SE</t>
  </si>
  <si>
    <t>SN-SL</t>
  </si>
  <si>
    <t>SN-TC</t>
  </si>
  <si>
    <t>SN-TH</t>
  </si>
  <si>
    <t>SN-ZG</t>
  </si>
  <si>
    <t>TD-BA</t>
  </si>
  <si>
    <t>TD-BG</t>
  </si>
  <si>
    <t>TD-BO</t>
  </si>
  <si>
    <t>TD-CB</t>
  </si>
  <si>
    <t>TD-EN</t>
  </si>
  <si>
    <t>TD-GR</t>
  </si>
  <si>
    <t>TD-HL</t>
  </si>
  <si>
    <t>TD-KA</t>
  </si>
  <si>
    <t>TD-LC</t>
  </si>
  <si>
    <t>TD-LO</t>
  </si>
  <si>
    <t>TD-LR</t>
  </si>
  <si>
    <t>TD-MA</t>
  </si>
  <si>
    <t>TD-MC</t>
  </si>
  <si>
    <t>TD-ME</t>
  </si>
  <si>
    <t>TD-MO</t>
  </si>
  <si>
    <t>TD-ND</t>
  </si>
  <si>
    <t>TD-OD</t>
  </si>
  <si>
    <t>TD-SA</t>
  </si>
  <si>
    <t>TD-SI</t>
  </si>
  <si>
    <t>TD-TA</t>
  </si>
  <si>
    <t>TD-TI</t>
  </si>
  <si>
    <t>TD-WF</t>
  </si>
  <si>
    <t>BF-01</t>
  </si>
  <si>
    <t>ISO-ADMIN1</t>
  </si>
  <si>
    <t>ACLED</t>
  </si>
  <si>
    <t>BF-10</t>
  </si>
  <si>
    <t>Remittances</t>
  </si>
  <si>
    <t>Prevalence of DTP/DTC vaccination</t>
  </si>
  <si>
    <t>Soil Degradation</t>
  </si>
  <si>
    <t>Agriculture Droughts</t>
  </si>
  <si>
    <t>2012-2014</t>
  </si>
  <si>
    <t>1980-2013</t>
  </si>
  <si>
    <t>Agriculture Droughts probability</t>
  </si>
  <si>
    <t>Political violence</t>
  </si>
  <si>
    <t>Prevalence of chronic malnutrition in children 0-59 months</t>
  </si>
  <si>
    <t>Prevalence of Underweight in children 0-59 months of age</t>
  </si>
  <si>
    <t>Prevalence of Bilateral Edema in children 6-59 months of age</t>
  </si>
  <si>
    <t>Prevalence of Chronic Malnutrition in Women</t>
  </si>
  <si>
    <t>Prevalence of Acute Malnutrition (MUAC) in Women</t>
  </si>
  <si>
    <t>Prevalence of low body mass index (BMI) in Women</t>
  </si>
  <si>
    <t>Prevalence of Obesity in Women</t>
  </si>
  <si>
    <t>2011-2014</t>
  </si>
  <si>
    <t>Malnutrition</t>
  </si>
  <si>
    <t>BCPR  DRR &amp; recovery recips</t>
  </si>
  <si>
    <t>GFDRR recipients</t>
  </si>
  <si>
    <t>Disaster prevention and preparedness</t>
  </si>
  <si>
    <t>2007-10</t>
  </si>
  <si>
    <t>2007-11</t>
  </si>
  <si>
    <t>International Investments in risk reduction</t>
  </si>
  <si>
    <t>Total Investments in risk reduction per capita (GHA)</t>
  </si>
  <si>
    <t>Public Aid per capita (USD)</t>
  </si>
  <si>
    <t>Public Aid per capita</t>
  </si>
  <si>
    <t>Remittances per capita</t>
  </si>
  <si>
    <t>Remittances per capita (USD)</t>
  </si>
  <si>
    <t>Economic Dependency Index</t>
  </si>
  <si>
    <t>Inequality Index</t>
  </si>
  <si>
    <t>Development &amp; Deprivation Index</t>
  </si>
  <si>
    <t>Health Conditions Index</t>
  </si>
  <si>
    <t>Children Under 5 Index</t>
  </si>
  <si>
    <t>Malnutrition Index</t>
  </si>
  <si>
    <t>Recent Shocks Index</t>
  </si>
  <si>
    <t>Food Insecurity Index</t>
  </si>
  <si>
    <t>INFORM SAHEL 2015 (a-z)</t>
  </si>
  <si>
    <t>http://www.inform-index.org/sahel/</t>
  </si>
  <si>
    <t>Food Insecurity Probability</t>
  </si>
  <si>
    <t>Agriculture drought probability</t>
  </si>
  <si>
    <t>Annual empirical probability to have more than 30% of agriculture area affected by drought</t>
  </si>
  <si>
    <t>The indicator is based on the FAO Agriculture Stress Index (ASI) that highlights anomalous vegetation growth and potential drought in arable land. It is defined as the annual probability to have more than 30% of agriculture area affected by drought.</t>
  </si>
  <si>
    <t>The Human Hazard component of INFORM refers to risk of conflicts, unrest or crime in the country. The Conflict Barometer describes the conflict intensity component.</t>
  </si>
  <si>
    <t>INFORM Id</t>
  </si>
  <si>
    <t>The Human Hazard component of INFORM refers to risk of conflicts, unrest or crime in the country. The Political Stability measures the legitimacy of the constituent regime.</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</si>
  <si>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</si>
  <si>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UNDP National Human Development Report</t>
  </si>
  <si>
    <t>Oxford Poverty and Human Development Initiative (2014), Global Multidimensional Poverty Index (MPI) Databank. OPHI, University of Oxford.</t>
  </si>
  <si>
    <t>http://www.ophi.org.uk/multidimensional-poverty-index</t>
  </si>
  <si>
    <t>2005-2012</t>
  </si>
  <si>
    <t>Opération Sahel, UNHCR; OCHA</t>
  </si>
  <si>
    <t>http://data.unhcr.org/SahelSituation/region.php</t>
  </si>
  <si>
    <t>Disaster prevention and preparedness funds</t>
  </si>
  <si>
    <t>Only 3 years of time series for assessing the risk of future events is very limited. The coverage of the Sahel countries is also not complete, where Nigeria and Cameroon (and Gambia fro 2012) don't have data.</t>
  </si>
  <si>
    <t>Chadre Harmonisé</t>
  </si>
  <si>
    <t>Cadre Harmonisé</t>
  </si>
  <si>
    <t>CILSS</t>
  </si>
  <si>
    <t>Source</t>
  </si>
  <si>
    <t>The historical data from the Cadre Harmonisé have been used for assessing the structural risk of food insecurity. Food insecurity is used as proxy for all the natural hazards that have impact to food production (locust, drought, …).</t>
  </si>
  <si>
    <t>The indicator is based on the Cadre Harmonisé from 2012 to 2014. For each year, the higher phase values has been used for each admin1 unit. The indicator is the mean of the 3 years values.</t>
  </si>
  <si>
    <t>It would be better to use the figures of the population potentially affected to food insecurity (IPC Phase 3-5).</t>
  </si>
  <si>
    <t>The indicator is based on the last Cadre Harmonisé available. It assess the current risk of food insecurity. The indicator is the higher IPC phase for each admin1 unit.</t>
  </si>
  <si>
    <t>Resolution</t>
  </si>
  <si>
    <t>Subnational</t>
  </si>
  <si>
    <t>National</t>
  </si>
  <si>
    <t>Partially subnational</t>
  </si>
  <si>
    <t>ACLED (Armed Conflict Location &amp; Event Data Project) is the most comprehensive public collection of political violence data for developing states. This dataset contains information on the specific dates and locations of political violence, the types of event, the groups involved, fatalities and changes in territorial control. Information is recorded on the battles, killings, riots, and recruitment activities of rebels, governments, militias, armed groups, protesters and civilians.</t>
  </si>
  <si>
    <t>The Human Hazard component of INFORM refers to risk of conflicts, unrest or crime in the country. The Political Violence measures the consequences of low performance of the security system.</t>
  </si>
  <si>
    <t>Raleigh, Clionadh, Andrew Linke, Håvard Hegre and Joakim Karlsen. 2010. Introducing ACLED-Armed Conflict Location and Event Data. Journal of Peace Research 47(5) 1-10.</t>
  </si>
  <si>
    <t>http://www.acleddata.com/</t>
  </si>
  <si>
    <t>Agricultural Stress Index (ASI), FAO</t>
  </si>
  <si>
    <t>http://www.fao.org/giews/earthobservation/asis/index_1.jsp?lang=en</t>
  </si>
  <si>
    <t>ACLED (Armed Conflict Location &amp; Event Data Project)</t>
  </si>
  <si>
    <t>Global Humanitarian Assistance</t>
  </si>
  <si>
    <t>http://www.globalhumanitarianassistance.org/</t>
  </si>
  <si>
    <t>Global Humanitarian Assistance report (GHA), Development Initiatives (DI). Development Initiatives based on OECD DAC, OECD DAC CRS, United Nations Development Programme (UNDP) Bureau for Crisis Prevention and Recovery (BCPR) and Global Facility for Disaster Reduction and Recovery (GFDRR) data.</t>
  </si>
  <si>
    <t>The indicator quantifies the level of investiment in DRR activity.</t>
  </si>
  <si>
    <t>What resources do governments have to respond to crises within their own countries? What investments have been made in risk reduction?</t>
  </si>
  <si>
    <t>NutritionInfo, UNICEF</t>
  </si>
  <si>
    <t>http://www.devinfolive.info/nutritioninfo/test/</t>
  </si>
  <si>
    <t>WHO</t>
  </si>
  <si>
    <t>Immunization rate (or 1-year-olds immunized against): DTP</t>
  </si>
  <si>
    <t>2010-2011</t>
  </si>
  <si>
    <t>Cholera Reported Cases</t>
  </si>
  <si>
    <t>Clinically confirmed measles case</t>
  </si>
  <si>
    <t>Cholera prevalence</t>
  </si>
  <si>
    <t>Measles prevalence</t>
  </si>
  <si>
    <t>10-12/2014</t>
  </si>
  <si>
    <t>VU.VGR.OG.HE.CHOL</t>
  </si>
  <si>
    <t>VU.VGR.OG.HE.MEAS</t>
  </si>
  <si>
    <t>WHO. Data extracted from WHO IVB database as of 3 November 2014</t>
  </si>
  <si>
    <t>MEACLIM - clinically confirmed measles case</t>
  </si>
  <si>
    <t>Measles is considered as one of the most significant desease in the Sahel countries.</t>
  </si>
  <si>
    <t>Cholera is considered as one of the most significant desease in the Sahel countries.</t>
  </si>
  <si>
    <t>Prevalence of GAM (WHZ) in children 6-59 months of age</t>
  </si>
  <si>
    <t>Land Degradation</t>
  </si>
  <si>
    <t>Land degradation includes most of the hazards related to desertification (wind and water erosion, pyshical and chemical deterioration).</t>
  </si>
  <si>
    <t>Which areas receive most remittances shows lack of local employment and family separation, possibly Woman Headed Household.</t>
  </si>
  <si>
    <t>http://www.fao.org/nr/lada/gladis/glad_ind/</t>
  </si>
  <si>
    <t>Land degradation assessment in drylands LADA, FAO/ISRIC/LADA/IIASA/IFPRI</t>
  </si>
  <si>
    <t>Land degradation has been defined by LADA as the reduction in the capacity of the land to provide ecosystem goods and services over a period of time for its beneficiaries. Ecosystem goods refer to absolute quantities of land produce having an economic or social value for human beings. The land degradation classes‘ map describes the overall status in provision of biophysical ecosystem services and the processes of declining biophysical ecosystem services.</t>
  </si>
  <si>
    <t>Personal transfers consist of all current transfers in cash or in kind made or received by resident households to or from nonresident households. Personal transfers thus include all current transfers between resident and nonresident individuals. Compensation of employees refers to the income of border, seasonal, and other short-term workers who are employed in an economy where they are not resident and of residents employed by nonresident entities. Data are the sum of two items defined in the sixth edition of the IMF's Balance of Payments Manual: personal transfers and compensation of employees. Data are in current U.S. dollars.</t>
  </si>
  <si>
    <t>Personal remittances, received (current US$)</t>
  </si>
  <si>
    <t>Personal remittances</t>
  </si>
  <si>
    <t>World Bank staff estimates based on IMF balance of payments data.</t>
  </si>
  <si>
    <t>http://data.worldbank.org/indicator/BX.TRF.PWKR.CD.DT</t>
  </si>
  <si>
    <t>Land Degradation (Low Status, Medium to Storng degradation)</t>
  </si>
  <si>
    <t>Land Degradation High Status, Medium to Storng degradation)</t>
  </si>
  <si>
    <t>Land Degradation Score</t>
  </si>
  <si>
    <t>INFORM Natural Hazard</t>
  </si>
  <si>
    <t>INFORM Human Hazard</t>
  </si>
  <si>
    <r>
      <t xml:space="preserve">(release: 7 March </t>
    </r>
    <r>
      <rPr>
        <b/>
        <sz val="11"/>
        <color rgb="FF323232"/>
        <rFont val="Calibri"/>
        <family val="2"/>
        <scheme val="minor"/>
      </rPr>
      <t>2015 v 1.1.5</t>
    </r>
    <r>
      <rPr>
        <sz val="11"/>
        <color rgb="FF323232"/>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</si>
</sst>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3" formatCode="_-* #,##0.00_-;\-* #,##0.00_-;_-* &quot;-&quot;??_-;_-@_-"/>
    <numFmt numFmtId="164" formatCode="0.0"/>
    <numFmt numFmtId="165" formatCode="0.000%"/>
    <numFmt numFmtId="166" formatCode="_-* #,##0_-;\-* #,##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s>
  <fonts count="11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1"/>
      <color indexed="8"/>
      <name val="Calibri"/>
      <family val="2"/>
      <scheme val="minor"/>
    </font>
    <font>
      <b/>
      <sz val="11"/>
      <name val="Calibri"/>
      <family val="2"/>
      <scheme val="minor"/>
    </font>
    <font>
      <b/>
      <sz val="13"/>
      <name val="Calibri"/>
      <family val="2"/>
      <scheme val="minor"/>
    </font>
    <font>
      <b/>
      <sz val="15"/>
      <color theme="5" tint="-0.249977111117893"/>
      <name val="Calibri"/>
      <family val="2"/>
      <scheme val="minor"/>
    </font>
    <font>
      <b/>
      <sz val="13"/>
      <color theme="4" tint="-0.249977111117893"/>
      <name val="Calibri"/>
      <family val="2"/>
      <scheme val="minor"/>
    </font>
    <font>
      <b/>
      <sz val="15"/>
      <color theme="3" tint="-0.249977111117893"/>
      <name val="Calibri"/>
      <family val="2"/>
      <scheme val="minor"/>
    </font>
    <font>
      <b/>
      <sz val="15"/>
      <color theme="7" tint="-0.249977111117893"/>
      <name val="Calibri"/>
      <family val="2"/>
      <scheme val="minor"/>
    </font>
    <font>
      <b/>
      <sz val="13"/>
      <color theme="8" tint="-0.249977111117893"/>
      <name val="Calibri"/>
      <family val="2"/>
      <scheme val="minor"/>
    </font>
    <font>
      <b/>
      <sz val="13"/>
      <color theme="6" tint="-0.249977111117893"/>
      <name val="Calibri"/>
      <family val="2"/>
      <scheme val="minor"/>
    </font>
    <font>
      <b/>
      <sz val="11"/>
      <color theme="1" tint="0.499984740745262"/>
      <name val="Calibri"/>
      <family val="2"/>
      <scheme val="minor"/>
    </font>
    <font>
      <sz val="10"/>
      <color theme="1"/>
      <name val="Calibri"/>
      <family val="2"/>
      <scheme val="minor"/>
    </font>
    <font>
      <sz val="13"/>
      <color theme="8" tint="-0.249977111117893"/>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i/>
      <sz val="10"/>
      <name val="Calibri"/>
      <family val="2"/>
      <scheme val="minor"/>
    </font>
    <font>
      <b/>
      <sz val="10"/>
      <name val="Calibri"/>
      <family val="2"/>
    </font>
    <font>
      <b/>
      <sz val="18"/>
      <color theme="0"/>
      <name val="Calibri"/>
      <family val="2"/>
    </font>
    <font>
      <sz val="10"/>
      <color theme="0" tint="-0.499984740745262"/>
      <name val="Calibri"/>
      <family val="2"/>
      <scheme val="minor"/>
    </font>
    <font>
      <sz val="11"/>
      <color theme="1" tint="0.499984740745262"/>
      <name val="Calibri"/>
      <family val="2"/>
      <scheme val="minor"/>
    </font>
    <font>
      <i/>
      <sz val="11"/>
      <color theme="1" tint="0.499984740745262"/>
      <name val="Calibri"/>
      <family val="2"/>
      <scheme val="minor"/>
    </font>
    <font>
      <i/>
      <sz val="11"/>
      <color theme="1"/>
      <name val="Calibri"/>
      <family val="2"/>
      <scheme val="minor"/>
    </font>
    <font>
      <i/>
      <sz val="10"/>
      <color theme="1"/>
      <name val="Calibri"/>
      <family val="2"/>
      <scheme val="minor"/>
    </font>
    <font>
      <b/>
      <i/>
      <sz val="10"/>
      <color theme="1"/>
      <name val="Calibri"/>
      <family val="2"/>
      <scheme val="minor"/>
    </font>
    <font>
      <u/>
      <sz val="11"/>
      <color theme="10"/>
      <name val="Calibri"/>
      <family val="2"/>
    </font>
    <font>
      <sz val="11"/>
      <name val="Calibri"/>
      <family val="2"/>
      <scheme val="minor"/>
    </font>
    <font>
      <u/>
      <sz val="11"/>
      <color theme="10"/>
      <name val="Calibri"/>
      <family val="2"/>
      <scheme val="minor"/>
    </font>
    <font>
      <sz val="13"/>
      <color theme="4" tint="-0.249977111117893"/>
      <name val="Calibri"/>
      <family val="2"/>
      <scheme val="minor"/>
    </font>
    <font>
      <b/>
      <sz val="18"/>
      <color rgb="FF323232"/>
      <name val="Calibri"/>
      <family val="2"/>
    </font>
    <font>
      <sz val="11"/>
      <color rgb="FF323232"/>
      <name val="Calibri"/>
      <family val="2"/>
      <scheme val="minor"/>
    </font>
    <font>
      <b/>
      <sz val="11"/>
      <color rgb="FF323232"/>
      <name val="Calibri"/>
      <family val="2"/>
      <scheme val="minor"/>
    </font>
    <font>
      <b/>
      <sz val="10"/>
      <color rgb="FF323232"/>
      <name val="Calibri"/>
      <family val="2"/>
    </font>
    <font>
      <sz val="9"/>
      <color indexed="81"/>
      <name val="Tahoma"/>
      <family val="2"/>
    </font>
    <font>
      <b/>
      <sz val="9"/>
      <color indexed="81"/>
      <name val="Tahoma"/>
      <family val="2"/>
    </font>
    <font>
      <i/>
      <sz val="13"/>
      <color theme="8" tint="-0.249977111117893"/>
      <name val="Calibri"/>
      <family val="2"/>
      <scheme val="minor"/>
    </font>
    <font>
      <b/>
      <sz val="13"/>
      <color theme="2" tint="-0.749992370372631"/>
      <name val="Calibri"/>
      <family val="2"/>
      <scheme val="minor"/>
    </font>
    <font>
      <sz val="13"/>
      <color theme="6" tint="-0.249977111117893"/>
      <name val="Calibri"/>
      <family val="2"/>
      <scheme val="minor"/>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bgColor indexed="64"/>
      </patternFill>
    </fill>
    <fill>
      <patternFill patternType="solid">
        <fgColor theme="4"/>
        <bgColor indexed="64"/>
      </patternFill>
    </fill>
    <fill>
      <patternFill patternType="solid">
        <fgColor theme="7"/>
        <bgColor indexed="64"/>
      </patternFill>
    </fill>
    <fill>
      <patternFill patternType="solid">
        <fgColor theme="9"/>
        <bgColor indexed="64"/>
      </patternFill>
    </fill>
    <fill>
      <patternFill patternType="solid">
        <fgColor rgb="FFFFFF00"/>
        <bgColor indexed="64"/>
      </patternFill>
    </fill>
    <fill>
      <patternFill patternType="solid">
        <fgColor theme="7" tint="0.79998168889431442"/>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8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38" fillId="0" borderId="0">
      <alignment vertical="top"/>
    </xf>
    <xf numFmtId="0" fontId="38"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39" fillId="52" borderId="0" applyNumberFormat="0" applyBorder="0" applyAlignment="0" applyProtection="0"/>
    <xf numFmtId="0" fontId="20" fillId="52" borderId="0" applyNumberFormat="0" applyBorder="0" applyAlignment="0" applyProtection="0"/>
    <xf numFmtId="0" fontId="39"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39"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39"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40" fillId="40" borderId="0" applyNumberFormat="0" applyBorder="0" applyAlignment="0" applyProtection="0"/>
    <xf numFmtId="0" fontId="41" fillId="54" borderId="0" applyNumberFormat="0" applyBorder="0" applyAlignment="0" applyProtection="0"/>
    <xf numFmtId="0" fontId="40" fillId="54"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1" fillId="55" borderId="0" applyNumberFormat="0" applyBorder="0" applyAlignment="0" applyProtection="0"/>
    <xf numFmtId="0" fontId="40" fillId="55" borderId="0" applyNumberFormat="0" applyBorder="0" applyAlignment="0" applyProtection="0"/>
    <xf numFmtId="0" fontId="40" fillId="42" borderId="0" applyNumberFormat="0" applyBorder="0" applyAlignment="0" applyProtection="0"/>
    <xf numFmtId="0" fontId="40" fillId="40" borderId="0" applyNumberFormat="0" applyBorder="0" applyAlignment="0" applyProtection="0"/>
    <xf numFmtId="0" fontId="40" fillId="54"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55"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40" fillId="41" borderId="0" applyNumberFormat="0" applyBorder="0" applyAlignment="0" applyProtection="0"/>
    <xf numFmtId="0" fontId="41" fillId="55" borderId="0" applyNumberFormat="0" applyBorder="0" applyAlignment="0" applyProtection="0"/>
    <xf numFmtId="0" fontId="40" fillId="55" borderId="0" applyNumberFormat="0" applyBorder="0" applyAlignment="0" applyProtection="0"/>
    <xf numFmtId="0" fontId="41" fillId="56" borderId="0" applyNumberFormat="0" applyBorder="0" applyAlignment="0" applyProtection="0"/>
    <xf numFmtId="0" fontId="40" fillId="56" borderId="0" applyNumberFormat="0" applyBorder="0" applyAlignment="0" applyProtection="0"/>
    <xf numFmtId="0" fontId="18" fillId="0" borderId="0" applyNumberFormat="0" applyFill="0" applyBorder="0" applyAlignment="0" applyProtection="0"/>
    <xf numFmtId="0" fontId="42" fillId="46" borderId="22" applyNumberFormat="0" applyAlignment="0" applyProtection="0"/>
    <xf numFmtId="0" fontId="43" fillId="57" borderId="23"/>
    <xf numFmtId="0" fontId="44" fillId="58" borderId="24">
      <alignment horizontal="right" vertical="top" wrapText="1"/>
    </xf>
    <xf numFmtId="0" fontId="45" fillId="46" borderId="22" applyNumberFormat="0" applyAlignment="0" applyProtection="0"/>
    <xf numFmtId="0" fontId="43" fillId="0" borderId="21"/>
    <xf numFmtId="0" fontId="46" fillId="0" borderId="25" applyNumberFormat="0" applyFill="0" applyAlignment="0" applyProtection="0"/>
    <xf numFmtId="0" fontId="47" fillId="59" borderId="26" applyNumberFormat="0" applyAlignment="0" applyProtection="0"/>
    <xf numFmtId="0" fontId="48" fillId="59" borderId="26" applyNumberFormat="0" applyAlignment="0" applyProtection="0"/>
    <xf numFmtId="0" fontId="49" fillId="50" borderId="0">
      <alignment horizontal="center"/>
    </xf>
    <xf numFmtId="0" fontId="50" fillId="50" borderId="0">
      <alignment horizontal="center" vertical="center"/>
    </xf>
    <xf numFmtId="0" fontId="40" fillId="43"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40" fillId="41"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18" fillId="60" borderId="0">
      <alignment horizontal="center" wrapText="1"/>
    </xf>
    <xf numFmtId="0" fontId="51" fillId="50" borderId="0">
      <alignment horizontal="center"/>
    </xf>
    <xf numFmtId="169" fontId="39"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48" fillId="59" borderId="26" applyNumberFormat="0" applyAlignment="0" applyProtection="0"/>
    <xf numFmtId="170" fontId="18" fillId="0" borderId="0" applyFont="0" applyFill="0" applyBorder="0" applyAlignment="0" applyProtection="0"/>
    <xf numFmtId="0" fontId="52" fillId="51" borderId="23"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53" fillId="51" borderId="23">
      <protection locked="0"/>
    </xf>
    <xf numFmtId="0" fontId="18" fillId="51" borderId="21"/>
    <xf numFmtId="0" fontId="18" fillId="50" borderId="0"/>
    <xf numFmtId="173" fontId="18" fillId="0" borderId="0" applyFont="0" applyFill="0" applyBorder="0" applyAlignment="0" applyProtection="0"/>
    <xf numFmtId="0" fontId="54" fillId="0" borderId="0" applyNumberFormat="0" applyFill="0" applyBorder="0" applyAlignment="0" applyProtection="0"/>
    <xf numFmtId="2" fontId="18" fillId="0" borderId="0" applyFont="0" applyFill="0" applyBorder="0" applyAlignment="0" applyProtection="0"/>
    <xf numFmtId="0" fontId="55" fillId="50" borderId="21">
      <alignment horizontal="left"/>
    </xf>
    <xf numFmtId="0" fontId="38" fillId="50" borderId="0">
      <alignment horizontal="left"/>
    </xf>
    <xf numFmtId="0" fontId="56" fillId="0" borderId="25" applyNumberFormat="0" applyFill="0" applyAlignment="0" applyProtection="0"/>
    <xf numFmtId="0" fontId="57" fillId="35" borderId="0" applyNumberFormat="0" applyBorder="0" applyAlignment="0" applyProtection="0"/>
    <xf numFmtId="0" fontId="57" fillId="35" borderId="0" applyNumberFormat="0" applyBorder="0" applyAlignment="0" applyProtection="0"/>
    <xf numFmtId="0" fontId="44" fillId="61" borderId="0">
      <alignment horizontal="right" vertical="top" wrapText="1"/>
    </xf>
    <xf numFmtId="0" fontId="58" fillId="0" borderId="0" applyNumberFormat="0" applyFill="0" applyBorder="0" applyAlignment="0" applyProtection="0">
      <alignment vertical="top"/>
      <protection locked="0"/>
    </xf>
    <xf numFmtId="0" fontId="59" fillId="53" borderId="22" applyNumberFormat="0" applyAlignment="0" applyProtection="0"/>
    <xf numFmtId="0" fontId="59" fillId="53" borderId="22" applyNumberFormat="0" applyAlignment="0" applyProtection="0"/>
    <xf numFmtId="0" fontId="60" fillId="60" borderId="0">
      <alignment horizontal="center"/>
    </xf>
    <xf numFmtId="0" fontId="18" fillId="50" borderId="21">
      <alignment horizontal="centerContinuous" wrapText="1"/>
    </xf>
    <xf numFmtId="0" fontId="61" fillId="62" borderId="0">
      <alignment horizontal="center" wrapText="1"/>
    </xf>
    <xf numFmtId="169" fontId="39" fillId="0" borderId="0" applyFont="0" applyFill="0" applyBorder="0" applyAlignment="0" applyProtection="0"/>
    <xf numFmtId="0" fontId="62" fillId="0" borderId="11" applyNumberFormat="0" applyFill="0" applyAlignment="0" applyProtection="0"/>
    <xf numFmtId="0" fontId="63" fillId="0" borderId="27" applyNumberFormat="0" applyFill="0" applyAlignment="0" applyProtection="0"/>
    <xf numFmtId="0" fontId="64" fillId="0" borderId="12" applyNumberFormat="0" applyFill="0" applyAlignment="0" applyProtection="0"/>
    <xf numFmtId="0" fontId="64" fillId="0" borderId="0" applyNumberFormat="0" applyFill="0" applyBorder="0" applyAlignment="0" applyProtection="0"/>
    <xf numFmtId="0" fontId="43" fillId="50" borderId="28">
      <alignment wrapText="1"/>
    </xf>
    <xf numFmtId="0" fontId="43" fillId="50" borderId="15"/>
    <xf numFmtId="0" fontId="43" fillId="50" borderId="29"/>
    <xf numFmtId="0" fontId="43" fillId="50" borderId="30">
      <alignment horizontal="center" wrapText="1"/>
    </xf>
    <xf numFmtId="0" fontId="56" fillId="0" borderId="25"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6"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39" fillId="0" borderId="0"/>
    <xf numFmtId="0" fontId="20" fillId="0" borderId="0"/>
    <xf numFmtId="0" fontId="39" fillId="0" borderId="0"/>
    <xf numFmtId="0" fontId="39" fillId="0" borderId="0"/>
    <xf numFmtId="0" fontId="18" fillId="0" borderId="0"/>
    <xf numFmtId="0" fontId="39" fillId="0" borderId="0"/>
    <xf numFmtId="0" fontId="20" fillId="0" borderId="0"/>
    <xf numFmtId="0" fontId="39"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38" fillId="0" borderId="0"/>
    <xf numFmtId="0" fontId="20" fillId="64" borderId="31" applyNumberFormat="0" applyFont="0" applyAlignment="0" applyProtection="0"/>
    <xf numFmtId="0" fontId="20" fillId="64" borderId="31" applyNumberFormat="0" applyFont="0" applyAlignment="0" applyProtection="0"/>
    <xf numFmtId="0" fontId="39" fillId="64" borderId="31" applyNumberFormat="0" applyFont="0" applyAlignment="0" applyProtection="0"/>
    <xf numFmtId="0" fontId="67"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43" fillId="50" borderId="21"/>
    <xf numFmtId="0" fontId="50" fillId="50" borderId="0">
      <alignment horizontal="right"/>
    </xf>
    <xf numFmtId="0" fontId="68" fillId="62" borderId="0">
      <alignment horizontal="center"/>
    </xf>
    <xf numFmtId="0" fontId="69" fillId="61" borderId="21">
      <alignment horizontal="left" vertical="top" wrapText="1"/>
    </xf>
    <xf numFmtId="0" fontId="70" fillId="61" borderId="32">
      <alignment horizontal="left" vertical="top" wrapText="1"/>
    </xf>
    <xf numFmtId="0" fontId="69" fillId="61" borderId="33">
      <alignment horizontal="left" vertical="top" wrapText="1"/>
    </xf>
    <xf numFmtId="0" fontId="69"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6"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71" fillId="0" borderId="0" applyNumberFormat="0" applyFill="0" applyBorder="0" applyProtection="0">
      <alignment horizontal="left" vertical="center" wrapText="1"/>
    </xf>
    <xf numFmtId="0" fontId="71" fillId="0" borderId="0" applyNumberFormat="0" applyFill="0" applyBorder="0" applyProtection="0">
      <alignment horizontal="left" vertical="center" wrapText="1"/>
    </xf>
    <xf numFmtId="0" fontId="72"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71" fillId="0" borderId="36" applyNumberFormat="0" applyFill="0" applyProtection="0">
      <alignment horizontal="center" vertical="center" wrapText="1"/>
    </xf>
    <xf numFmtId="0" fontId="71"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39" fillId="0" borderId="0"/>
    <xf numFmtId="0" fontId="73" fillId="0" borderId="0"/>
    <xf numFmtId="0" fontId="18" fillId="0" borderId="0"/>
    <xf numFmtId="0" fontId="18" fillId="0" borderId="0">
      <alignment horizontal="left" wrapText="1"/>
    </xf>
    <xf numFmtId="0" fontId="18" fillId="0" borderId="0">
      <alignment vertical="top"/>
    </xf>
    <xf numFmtId="0" fontId="74" fillId="0" borderId="37"/>
    <xf numFmtId="0" fontId="75" fillId="0" borderId="0"/>
    <xf numFmtId="0" fontId="76" fillId="0" borderId="0">
      <alignment horizontal="left" vertical="top"/>
    </xf>
    <xf numFmtId="0" fontId="49" fillId="50" borderId="0">
      <alignment horizontal="center"/>
    </xf>
    <xf numFmtId="0" fontId="77" fillId="0" borderId="0" applyNumberFormat="0" applyFill="0" applyBorder="0" applyAlignment="0" applyProtection="0"/>
    <xf numFmtId="0" fontId="78" fillId="0" borderId="0" applyNumberFormat="0" applyFill="0" applyBorder="0" applyAlignment="0" applyProtection="0"/>
    <xf numFmtId="0" fontId="79" fillId="0" borderId="0">
      <alignment vertical="top"/>
    </xf>
    <xf numFmtId="0" fontId="80" fillId="50" borderId="0"/>
    <xf numFmtId="0" fontId="81" fillId="0" borderId="0" applyNumberFormat="0" applyFill="0" applyBorder="0" applyAlignment="0" applyProtection="0"/>
    <xf numFmtId="0" fontId="82" fillId="0" borderId="11" applyNumberFormat="0" applyFill="0" applyAlignment="0" applyProtection="0"/>
    <xf numFmtId="0" fontId="83" fillId="0" borderId="27"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1" fillId="0" borderId="0" applyNumberFormat="0" applyFill="0" applyBorder="0" applyAlignment="0" applyProtection="0"/>
    <xf numFmtId="0" fontId="85" fillId="0" borderId="13" applyNumberFormat="0" applyFill="0" applyAlignment="0" applyProtection="0"/>
    <xf numFmtId="0" fontId="86" fillId="0" borderId="13" applyNumberFormat="0" applyFill="0" applyAlignment="0" applyProtection="0"/>
    <xf numFmtId="0" fontId="87" fillId="46" borderId="38" applyNumberFormat="0" applyAlignment="0" applyProtection="0"/>
    <xf numFmtId="0" fontId="88" fillId="34" borderId="0" applyNumberFormat="0" applyBorder="0" applyAlignment="0" applyProtection="0"/>
    <xf numFmtId="0" fontId="89" fillId="35" borderId="0" applyNumberFormat="0" applyBorder="0" applyAlignment="0" applyProtection="0"/>
    <xf numFmtId="0" fontId="54" fillId="0" borderId="0" applyNumberFormat="0" applyFill="0" applyBorder="0" applyAlignment="0" applyProtection="0"/>
    <xf numFmtId="0" fontId="90"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103" fillId="0" borderId="0" applyNumberFormat="0" applyFill="0" applyBorder="0" applyAlignment="0" applyProtection="0"/>
  </cellStyleXfs>
  <cellXfs count="155">
    <xf numFmtId="0" fontId="0" fillId="0" borderId="0" xfId="0"/>
    <xf numFmtId="0" fontId="0" fillId="0" borderId="0" xfId="0" applyAlignment="1">
      <alignment horizontal="center" textRotation="90" wrapText="1"/>
    </xf>
    <xf numFmtId="164" fontId="1" fillId="23" borderId="10" xfId="31" applyNumberFormat="1" applyBorder="1" applyAlignment="1">
      <alignment horizontal="center" vertical="center"/>
    </xf>
    <xf numFmtId="164" fontId="13" fillId="24" borderId="10" xfId="32" applyNumberFormat="1" applyFont="1" applyBorder="1" applyAlignment="1">
      <alignment horizontal="center" vertical="center"/>
    </xf>
    <xf numFmtId="164" fontId="1" fillId="11" borderId="10" xfId="19" applyNumberFormat="1" applyBorder="1" applyAlignment="1">
      <alignment horizontal="center" vertical="center"/>
    </xf>
    <xf numFmtId="164" fontId="13" fillId="21" borderId="0" xfId="29" applyNumberFormat="1" applyFont="1" applyAlignment="1">
      <alignment horizontal="center" vertical="center"/>
    </xf>
    <xf numFmtId="164" fontId="17" fillId="12" borderId="0" xfId="20" applyNumberFormat="1" applyBorder="1" applyAlignment="1">
      <alignment horizontal="center" vertical="center"/>
    </xf>
    <xf numFmtId="164" fontId="17" fillId="9" borderId="10" xfId="17" applyNumberFormat="1" applyBorder="1" applyAlignment="1">
      <alignment horizontal="center"/>
    </xf>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164" fontId="26" fillId="49" borderId="17" xfId="0" applyNumberFormat="1" applyFont="1" applyFill="1" applyBorder="1" applyAlignment="1">
      <alignment horizontal="center" vertical="center"/>
    </xf>
    <xf numFmtId="164" fontId="26" fillId="49" borderId="18" xfId="0" applyNumberFormat="1" applyFont="1" applyFill="1" applyBorder="1" applyAlignment="1">
      <alignment horizontal="center" vertical="center"/>
    </xf>
    <xf numFmtId="164" fontId="1" fillId="27" borderId="10" xfId="35" applyNumberFormat="1" applyBorder="1" applyAlignment="1">
      <alignment horizontal="center" vertical="center"/>
    </xf>
    <xf numFmtId="164" fontId="17" fillId="25" borderId="14" xfId="33" applyNumberFormat="1" applyBorder="1" applyAlignment="1">
      <alignment horizontal="center" vertical="center"/>
    </xf>
    <xf numFmtId="164" fontId="13" fillId="9" borderId="10" xfId="17" applyNumberFormat="1" applyFont="1" applyBorder="1" applyAlignment="1">
      <alignment horizontal="center"/>
    </xf>
    <xf numFmtId="0" fontId="0" fillId="0" borderId="0" xfId="0"/>
    <xf numFmtId="0" fontId="91" fillId="0" borderId="0" xfId="286" applyAlignment="1" applyProtection="1"/>
    <xf numFmtId="0" fontId="17" fillId="48" borderId="0" xfId="0" applyFont="1" applyFill="1" applyBorder="1" applyAlignment="1">
      <alignment horizontal="right" wrapText="1"/>
    </xf>
    <xf numFmtId="0" fontId="96" fillId="47" borderId="0" xfId="34" applyFont="1" applyFill="1" applyBorder="1" applyAlignment="1">
      <alignment horizontal="center" vertical="center"/>
    </xf>
    <xf numFmtId="0" fontId="96" fillId="47" borderId="0" xfId="34" applyFont="1" applyFill="1" applyBorder="1" applyAlignment="1">
      <alignment horizontal="center" vertical="center" wrapText="1"/>
    </xf>
    <xf numFmtId="166" fontId="96" fillId="47" borderId="0" xfId="74" applyNumberFormat="1" applyFont="1" applyFill="1" applyBorder="1" applyAlignment="1">
      <alignment horizontal="center" vertical="center" wrapText="1"/>
    </xf>
    <xf numFmtId="0" fontId="96" fillId="47" borderId="0" xfId="34" applyFont="1" applyFill="1" applyBorder="1" applyAlignment="1">
      <alignment horizontal="center" vertical="center" textRotation="90" wrapText="1"/>
    </xf>
    <xf numFmtId="10" fontId="96" fillId="47" borderId="0" xfId="73" applyNumberFormat="1" applyFont="1" applyFill="1" applyBorder="1" applyAlignment="1">
      <alignment horizontal="center" vertical="center" wrapText="1"/>
    </xf>
    <xf numFmtId="9" fontId="96" fillId="47" borderId="0" xfId="73" applyFont="1" applyFill="1" applyBorder="1" applyAlignment="1">
      <alignment horizontal="center" vertical="center" wrapText="1"/>
    </xf>
    <xf numFmtId="0" fontId="13" fillId="48" borderId="0" xfId="20" applyFont="1" applyFill="1" applyBorder="1"/>
    <xf numFmtId="0" fontId="19" fillId="48" borderId="0" xfId="18" applyFont="1" applyFill="1" applyBorder="1"/>
    <xf numFmtId="0" fontId="1" fillId="48" borderId="0" xfId="19" applyFill="1" applyBorder="1"/>
    <xf numFmtId="0" fontId="96" fillId="48" borderId="0" xfId="34" applyFont="1" applyFill="1" applyBorder="1" applyAlignment="1">
      <alignment horizontal="center" vertical="center"/>
    </xf>
    <xf numFmtId="0" fontId="0" fillId="48" borderId="0" xfId="0" applyFill="1" applyAlignment="1">
      <alignment horizontal="center"/>
    </xf>
    <xf numFmtId="0" fontId="0" fillId="48" borderId="0" xfId="0" applyFill="1" applyBorder="1" applyAlignment="1">
      <alignment horizontal="center" vertical="center"/>
    </xf>
    <xf numFmtId="0" fontId="0" fillId="48" borderId="0" xfId="0" applyFill="1" applyAlignment="1">
      <alignment horizontal="center" vertical="center"/>
    </xf>
    <xf numFmtId="0" fontId="0" fillId="11" borderId="39" xfId="19" applyFont="1" applyBorder="1" applyAlignment="1">
      <alignment horizontal="center" textRotation="90" wrapText="1"/>
    </xf>
    <xf numFmtId="0" fontId="0" fillId="11" borderId="40" xfId="19" applyFont="1" applyBorder="1" applyAlignment="1">
      <alignment horizontal="center" textRotation="90" wrapText="1"/>
    </xf>
    <xf numFmtId="0" fontId="13" fillId="12" borderId="40" xfId="20" applyFont="1" applyBorder="1" applyAlignment="1">
      <alignment horizontal="center" textRotation="90" wrapText="1"/>
    </xf>
    <xf numFmtId="0" fontId="13" fillId="9" borderId="40" xfId="17" applyFont="1" applyBorder="1" applyAlignment="1">
      <alignment horizontal="center" textRotation="90" wrapText="1"/>
    </xf>
    <xf numFmtId="3" fontId="1" fillId="26" borderId="10" xfId="34" applyNumberFormat="1" applyBorder="1" applyAlignment="1">
      <alignment horizontal="right" vertical="center"/>
    </xf>
    <xf numFmtId="164" fontId="17" fillId="25" borderId="0" xfId="33" applyNumberFormat="1" applyBorder="1" applyAlignment="1">
      <alignment horizontal="center" vertical="center"/>
    </xf>
    <xf numFmtId="0" fontId="96" fillId="47" borderId="0" xfId="0" applyFont="1" applyFill="1"/>
    <xf numFmtId="0" fontId="96" fillId="47" borderId="0" xfId="0" applyFont="1" applyFill="1" applyAlignment="1">
      <alignment horizontal="center" vertical="center"/>
    </xf>
    <xf numFmtId="9" fontId="96" fillId="47" borderId="0" xfId="73" applyFont="1" applyFill="1" applyAlignment="1">
      <alignment horizontal="center" vertical="center"/>
    </xf>
    <xf numFmtId="165" fontId="96" fillId="47" borderId="0" xfId="73" applyNumberFormat="1" applyFont="1" applyFill="1" applyAlignment="1">
      <alignment horizontal="center" vertical="center"/>
    </xf>
    <xf numFmtId="10" fontId="1" fillId="26" borderId="10" xfId="34" applyNumberFormat="1" applyBorder="1" applyAlignment="1">
      <alignment horizontal="right" vertical="center"/>
    </xf>
    <xf numFmtId="167" fontId="1" fillId="26" borderId="10" xfId="73" applyNumberFormat="1" applyFill="1" applyBorder="1" applyAlignment="1">
      <alignment horizontal="right" vertical="center"/>
    </xf>
    <xf numFmtId="9" fontId="96" fillId="47" borderId="0" xfId="73" applyNumberFormat="1" applyFont="1" applyFill="1" applyAlignment="1">
      <alignment horizontal="center" vertical="center"/>
    </xf>
    <xf numFmtId="0" fontId="13" fillId="48" borderId="0" xfId="17" applyFont="1" applyFill="1" applyBorder="1"/>
    <xf numFmtId="164" fontId="17" fillId="29" borderId="14" xfId="37" applyNumberFormat="1" applyBorder="1" applyAlignment="1">
      <alignment horizontal="center" vertical="center"/>
    </xf>
    <xf numFmtId="0" fontId="1" fillId="27" borderId="40" xfId="35" applyBorder="1" applyAlignment="1">
      <alignment horizontal="center" textRotation="90" wrapText="1"/>
    </xf>
    <xf numFmtId="0" fontId="17" fillId="25" borderId="39" xfId="33" applyBorder="1" applyAlignment="1">
      <alignment horizontal="center" textRotation="90" wrapText="1"/>
    </xf>
    <xf numFmtId="0" fontId="0" fillId="26" borderId="40" xfId="34" applyFont="1" applyBorder="1" applyAlignment="1">
      <alignment horizontal="center" textRotation="90" wrapText="1"/>
    </xf>
    <xf numFmtId="0" fontId="0" fillId="27" borderId="40" xfId="35" applyFont="1" applyBorder="1" applyAlignment="1">
      <alignment horizontal="center" textRotation="90" wrapText="1"/>
    </xf>
    <xf numFmtId="0" fontId="1" fillId="26" borderId="40" xfId="34" applyBorder="1" applyAlignment="1">
      <alignment horizontal="center" textRotation="90" wrapText="1"/>
    </xf>
    <xf numFmtId="0" fontId="17" fillId="28" borderId="39" xfId="36" applyBorder="1" applyAlignment="1">
      <alignment horizontal="center" textRotation="90" wrapText="1"/>
    </xf>
    <xf numFmtId="164" fontId="17" fillId="28" borderId="14" xfId="36" applyNumberFormat="1" applyBorder="1" applyAlignment="1">
      <alignment horizontal="center" vertical="center"/>
    </xf>
    <xf numFmtId="0" fontId="17" fillId="29" borderId="39" xfId="37" applyBorder="1" applyAlignment="1">
      <alignment horizontal="center" textRotation="90" wrapText="1"/>
    </xf>
    <xf numFmtId="0" fontId="13" fillId="29" borderId="41" xfId="37" applyFont="1" applyBorder="1" applyAlignment="1">
      <alignment horizontal="center" textRotation="90" wrapText="1"/>
    </xf>
    <xf numFmtId="164" fontId="13" fillId="29" borderId="0" xfId="37" applyNumberFormat="1" applyFont="1" applyBorder="1" applyAlignment="1">
      <alignment horizontal="center" vertical="center"/>
    </xf>
    <xf numFmtId="0" fontId="17" fillId="25" borderId="41" xfId="33" applyBorder="1" applyAlignment="1">
      <alignment horizontal="center" textRotation="90" wrapText="1"/>
    </xf>
    <xf numFmtId="0" fontId="1" fillId="10" borderId="39" xfId="18" applyBorder="1" applyAlignment="1">
      <alignment horizontal="center" textRotation="90" wrapText="1"/>
    </xf>
    <xf numFmtId="0" fontId="1" fillId="10" borderId="40" xfId="18" applyBorder="1" applyAlignment="1">
      <alignment horizontal="center" textRotation="90" wrapText="1"/>
    </xf>
    <xf numFmtId="10" fontId="1" fillId="10" borderId="14" xfId="18" applyNumberFormat="1" applyBorder="1" applyAlignment="1">
      <alignment horizontal="center" vertical="center"/>
    </xf>
    <xf numFmtId="0" fontId="0" fillId="48" borderId="0" xfId="0" applyFill="1" applyAlignment="1">
      <alignment textRotation="90"/>
    </xf>
    <xf numFmtId="0" fontId="96" fillId="47" borderId="0" xfId="0" applyFont="1" applyFill="1" applyBorder="1"/>
    <xf numFmtId="164" fontId="97" fillId="47" borderId="0" xfId="31" applyNumberFormat="1" applyFont="1" applyFill="1" applyBorder="1" applyAlignment="1">
      <alignment horizontal="center" vertical="center" wrapText="1"/>
    </xf>
    <xf numFmtId="0" fontId="35" fillId="47" borderId="0" xfId="32" applyFont="1" applyFill="1" applyBorder="1" applyAlignment="1">
      <alignment horizontal="center" vertical="center" wrapText="1"/>
    </xf>
    <xf numFmtId="164" fontId="96" fillId="47" borderId="0" xfId="31" applyNumberFormat="1" applyFont="1" applyFill="1" applyBorder="1" applyAlignment="1">
      <alignment horizontal="center" vertical="center" wrapText="1"/>
    </xf>
    <xf numFmtId="0" fontId="96" fillId="47" borderId="0" xfId="31" applyFont="1" applyFill="1" applyBorder="1" applyAlignment="1">
      <alignment horizontal="center" vertical="center" wrapText="1"/>
    </xf>
    <xf numFmtId="1" fontId="96" fillId="47" borderId="0" xfId="31" applyNumberFormat="1" applyFont="1" applyFill="1" applyBorder="1" applyAlignment="1">
      <alignment horizontal="center" vertical="center" wrapText="1"/>
    </xf>
    <xf numFmtId="1" fontId="35" fillId="47" borderId="0" xfId="32" applyNumberFormat="1" applyFont="1" applyFill="1" applyBorder="1" applyAlignment="1">
      <alignment horizontal="center" vertical="center" wrapText="1"/>
    </xf>
    <xf numFmtId="0" fontId="0" fillId="23" borderId="40" xfId="31" applyFont="1" applyBorder="1" applyAlignment="1">
      <alignment horizontal="center" textRotation="90" wrapText="1"/>
    </xf>
    <xf numFmtId="0" fontId="13" fillId="24" borderId="40" xfId="32" applyFont="1" applyBorder="1" applyAlignment="1">
      <alignment horizontal="center" textRotation="90" wrapText="1"/>
    </xf>
    <xf numFmtId="0" fontId="13" fillId="21" borderId="41" xfId="29" applyFont="1" applyBorder="1" applyAlignment="1">
      <alignment horizontal="center" textRotation="90" wrapText="1"/>
    </xf>
    <xf numFmtId="2" fontId="95" fillId="0" borderId="0" xfId="0" applyNumberFormat="1" applyFont="1" applyAlignment="1">
      <alignment horizontal="right"/>
    </xf>
    <xf numFmtId="164" fontId="95" fillId="0" borderId="0" xfId="0" applyNumberFormat="1" applyFont="1" applyAlignment="1">
      <alignment horizontal="right"/>
    </xf>
    <xf numFmtId="1" fontId="95" fillId="0" borderId="0" xfId="0" applyNumberFormat="1" applyFont="1" applyAlignment="1">
      <alignment horizontal="right"/>
    </xf>
    <xf numFmtId="0" fontId="98" fillId="0" borderId="0" xfId="0" applyFont="1"/>
    <xf numFmtId="0" fontId="98" fillId="0" borderId="0" xfId="0" applyFont="1" applyAlignment="1">
      <alignment horizontal="center" vertical="center" wrapText="1"/>
    </xf>
    <xf numFmtId="0" fontId="96" fillId="47" borderId="0" xfId="34" applyFont="1" applyFill="1" applyBorder="1" applyAlignment="1">
      <alignment horizontal="center" wrapText="1"/>
    </xf>
    <xf numFmtId="0" fontId="0" fillId="48" borderId="0" xfId="0" applyFill="1" applyBorder="1" applyAlignment="1">
      <alignment horizontal="center"/>
    </xf>
    <xf numFmtId="0" fontId="13" fillId="48" borderId="0" xfId="32" applyFont="1" applyFill="1" applyBorder="1"/>
    <xf numFmtId="0" fontId="0" fillId="48" borderId="0" xfId="0" applyFill="1" applyAlignment="1"/>
    <xf numFmtId="0" fontId="0" fillId="48" borderId="0" xfId="0" applyFill="1" applyAlignment="1">
      <alignment horizontal="center" wrapText="1"/>
    </xf>
    <xf numFmtId="164" fontId="0" fillId="48" borderId="0" xfId="0" applyNumberFormat="1" applyFill="1"/>
    <xf numFmtId="0" fontId="0" fillId="48" borderId="0" xfId="0" applyFill="1" applyAlignment="1">
      <alignment horizontal="center" textRotation="90" wrapText="1"/>
    </xf>
    <xf numFmtId="0" fontId="36" fillId="48" borderId="0" xfId="0" applyFont="1" applyFill="1"/>
    <xf numFmtId="0" fontId="36" fillId="0" borderId="0" xfId="0" applyFont="1"/>
    <xf numFmtId="0" fontId="94" fillId="48" borderId="0" xfId="0" applyFont="1" applyFill="1" applyBorder="1" applyAlignment="1">
      <alignment vertical="center" wrapText="1"/>
    </xf>
    <xf numFmtId="0" fontId="93" fillId="48" borderId="0" xfId="0" applyFont="1" applyFill="1" applyBorder="1" applyAlignment="1">
      <alignment horizontal="center" vertical="center" wrapText="1"/>
    </xf>
    <xf numFmtId="0" fontId="101" fillId="0" borderId="0" xfId="286" applyFont="1" applyAlignment="1" applyProtection="1"/>
    <xf numFmtId="0" fontId="102" fillId="0" borderId="21" xfId="0" applyFont="1" applyFill="1" applyBorder="1" applyAlignment="1">
      <alignment vertical="top" wrapText="1"/>
    </xf>
    <xf numFmtId="0" fontId="102" fillId="48" borderId="0" xfId="0" applyFont="1" applyFill="1"/>
    <xf numFmtId="0" fontId="27" fillId="0" borderId="42" xfId="0" applyFont="1" applyFill="1" applyBorder="1" applyAlignment="1">
      <alignment horizontal="center"/>
    </xf>
    <xf numFmtId="0" fontId="102" fillId="66" borderId="21" xfId="0" applyFont="1" applyFill="1" applyBorder="1" applyAlignment="1">
      <alignment vertical="top" wrapText="1"/>
    </xf>
    <xf numFmtId="0" fontId="102" fillId="68" borderId="21" xfId="0" applyFont="1" applyFill="1" applyBorder="1" applyAlignment="1">
      <alignment vertical="top" wrapText="1"/>
    </xf>
    <xf numFmtId="0" fontId="102" fillId="67" borderId="21" xfId="0" applyFont="1" applyFill="1" applyBorder="1" applyAlignment="1">
      <alignment vertical="top" wrapText="1"/>
    </xf>
    <xf numFmtId="0" fontId="102" fillId="47" borderId="21" xfId="0" applyFont="1" applyFill="1" applyBorder="1" applyAlignment="1">
      <alignment vertical="top" wrapText="1"/>
    </xf>
    <xf numFmtId="0" fontId="101" fillId="0" borderId="0" xfId="286" quotePrefix="1" applyFont="1" applyAlignment="1" applyProtection="1"/>
    <xf numFmtId="0" fontId="98" fillId="0" borderId="0" xfId="0" applyFont="1" applyAlignment="1">
      <alignment vertical="center"/>
    </xf>
    <xf numFmtId="0" fontId="91" fillId="0" borderId="21" xfId="286" applyFill="1" applyBorder="1" applyAlignment="1" applyProtection="1">
      <alignment vertical="top" wrapText="1"/>
    </xf>
    <xf numFmtId="0" fontId="105" fillId="47" borderId="0" xfId="0" applyFont="1" applyFill="1" applyBorder="1" applyAlignment="1">
      <alignment horizontal="left" vertical="center" wrapText="1" indent="16"/>
    </xf>
    <xf numFmtId="0" fontId="106" fillId="47" borderId="0" xfId="0" applyFont="1" applyFill="1" applyBorder="1" applyAlignment="1">
      <alignment horizontal="right" wrapText="1"/>
    </xf>
    <xf numFmtId="0" fontId="95" fillId="48" borderId="0" xfId="0" applyFont="1" applyFill="1" applyBorder="1" applyAlignment="1">
      <alignment horizontal="left" wrapText="1" indent="1"/>
    </xf>
    <xf numFmtId="0" fontId="91" fillId="0" borderId="0" xfId="286" applyFill="1" applyBorder="1" applyAlignment="1" applyProtection="1">
      <alignment horizontal="left" vertical="center" wrapText="1" indent="1"/>
    </xf>
    <xf numFmtId="0" fontId="27" fillId="48" borderId="0" xfId="0" applyFont="1" applyFill="1" applyBorder="1" applyAlignment="1">
      <alignment horizontal="left" indent="1"/>
    </xf>
    <xf numFmtId="0" fontId="0" fillId="48" borderId="0" xfId="0" applyFill="1" applyBorder="1" applyAlignment="1">
      <alignment horizontal="left" wrapText="1" indent="1"/>
    </xf>
    <xf numFmtId="0" fontId="0" fillId="48" borderId="0" xfId="0" applyFill="1" applyBorder="1" applyAlignment="1">
      <alignment horizontal="left" indent="1"/>
    </xf>
    <xf numFmtId="0" fontId="99" fillId="48" borderId="21" xfId="0" applyFont="1" applyFill="1" applyBorder="1" applyAlignment="1">
      <alignment horizontal="left" wrapText="1" indent="1"/>
    </xf>
    <xf numFmtId="0" fontId="36" fillId="48" borderId="0" xfId="0" applyFont="1" applyFill="1" applyBorder="1" applyAlignment="1">
      <alignment horizontal="left" indent="1"/>
    </xf>
    <xf numFmtId="0" fontId="91" fillId="48" borderId="0" xfId="286" applyFill="1" applyAlignment="1" applyProtection="1">
      <alignment horizontal="left" indent="1"/>
    </xf>
    <xf numFmtId="0" fontId="92" fillId="48" borderId="0" xfId="0" applyFont="1" applyFill="1" applyBorder="1" applyAlignment="1">
      <alignment horizontal="left" indent="1"/>
    </xf>
    <xf numFmtId="0" fontId="92" fillId="48" borderId="0" xfId="0" applyFont="1" applyFill="1" applyBorder="1" applyAlignment="1">
      <alignment horizontal="left" wrapText="1" indent="1"/>
    </xf>
    <xf numFmtId="0" fontId="105" fillId="47" borderId="0" xfId="0" applyFont="1" applyFill="1" applyBorder="1" applyAlignment="1">
      <alignment horizontal="center" vertical="center" wrapText="1"/>
    </xf>
    <xf numFmtId="0" fontId="105" fillId="47" borderId="0" xfId="0" applyFont="1" applyFill="1" applyBorder="1" applyAlignment="1">
      <alignment vertical="center" wrapText="1"/>
    </xf>
    <xf numFmtId="0" fontId="104" fillId="48" borderId="20" xfId="3" applyFont="1" applyFill="1" applyBorder="1" applyAlignment="1">
      <alignment horizontal="center" textRotation="90" wrapText="1"/>
    </xf>
    <xf numFmtId="0" fontId="30" fillId="48" borderId="20" xfId="3" applyFont="1" applyFill="1" applyBorder="1" applyAlignment="1">
      <alignment horizontal="center" textRotation="90" wrapText="1"/>
    </xf>
    <xf numFmtId="0" fontId="29" fillId="48" borderId="20" xfId="2" applyFont="1" applyFill="1" applyBorder="1" applyAlignment="1">
      <alignment horizontal="center" textRotation="90" wrapText="1"/>
    </xf>
    <xf numFmtId="0" fontId="33" fillId="48" borderId="20" xfId="3" applyFont="1" applyFill="1" applyBorder="1" applyAlignment="1">
      <alignment horizontal="center" textRotation="90" wrapText="1"/>
    </xf>
    <xf numFmtId="0" fontId="37" fillId="48" borderId="20" xfId="3" applyFont="1" applyFill="1" applyBorder="1" applyAlignment="1">
      <alignment horizontal="center" textRotation="90" wrapText="1"/>
    </xf>
    <xf numFmtId="0" fontId="34" fillId="48" borderId="20" xfId="3" applyFont="1" applyFill="1" applyBorder="1" applyAlignment="1">
      <alignment horizontal="center" textRotation="90" wrapText="1"/>
    </xf>
    <xf numFmtId="0" fontId="32" fillId="48" borderId="20" xfId="2" applyFont="1" applyFill="1" applyBorder="1" applyAlignment="1">
      <alignment horizontal="center" textRotation="90" wrapText="1"/>
    </xf>
    <xf numFmtId="0" fontId="31" fillId="48" borderId="20" xfId="2" applyFont="1" applyFill="1" applyBorder="1" applyAlignment="1">
      <alignment horizontal="center" textRotation="90" wrapText="1"/>
    </xf>
    <xf numFmtId="0" fontId="107" fillId="48" borderId="0" xfId="3" applyFont="1" applyFill="1" applyBorder="1" applyAlignment="1">
      <alignment horizontal="left" indent="1"/>
    </xf>
    <xf numFmtId="0" fontId="107" fillId="48" borderId="0" xfId="3" applyFont="1" applyFill="1" applyBorder="1" applyAlignment="1"/>
    <xf numFmtId="0" fontId="5" fillId="48" borderId="0" xfId="3" applyFont="1" applyFill="1" applyBorder="1"/>
    <xf numFmtId="0" fontId="27" fillId="48" borderId="16" xfId="0" applyFont="1" applyFill="1" applyBorder="1" applyAlignment="1">
      <alignment horizontal="left" indent="1"/>
    </xf>
    <xf numFmtId="0" fontId="28" fillId="48" borderId="19" xfId="3" applyFont="1" applyFill="1" applyBorder="1" applyAlignment="1">
      <alignment horizontal="left" indent="1"/>
    </xf>
    <xf numFmtId="0" fontId="16" fillId="48" borderId="0" xfId="0" applyFont="1" applyFill="1"/>
    <xf numFmtId="49" fontId="0" fillId="0" borderId="0" xfId="0" applyNumberFormat="1"/>
    <xf numFmtId="2" fontId="95" fillId="0" borderId="0" xfId="73" applyNumberFormat="1" applyFont="1" applyAlignment="1">
      <alignment horizontal="right"/>
    </xf>
    <xf numFmtId="2" fontId="96" fillId="47" borderId="0" xfId="73" applyNumberFormat="1" applyFont="1" applyFill="1" applyBorder="1" applyAlignment="1">
      <alignment horizontal="center" vertical="center" wrapText="1"/>
    </xf>
    <xf numFmtId="0" fontId="0" fillId="74" borderId="40" xfId="31" applyFont="1" applyFill="1" applyBorder="1" applyAlignment="1">
      <alignment horizontal="center" textRotation="90" wrapText="1"/>
    </xf>
    <xf numFmtId="2" fontId="1" fillId="74" borderId="10" xfId="31" applyNumberFormat="1" applyFill="1" applyBorder="1" applyAlignment="1">
      <alignment horizontal="right" vertical="center"/>
    </xf>
    <xf numFmtId="3" fontId="0" fillId="26" borderId="40" xfId="34" applyNumberFormat="1" applyFont="1" applyBorder="1" applyAlignment="1">
      <alignment horizontal="center" textRotation="90"/>
    </xf>
    <xf numFmtId="3" fontId="0" fillId="26" borderId="40" xfId="34" applyNumberFormat="1" applyFont="1" applyBorder="1" applyAlignment="1">
      <alignment horizontal="center" textRotation="90" wrapText="1"/>
    </xf>
    <xf numFmtId="1" fontId="1" fillId="67" borderId="10" xfId="35" applyNumberFormat="1" applyFill="1" applyBorder="1" applyAlignment="1">
      <alignment horizontal="right" vertical="center"/>
    </xf>
    <xf numFmtId="0" fontId="36" fillId="73" borderId="0" xfId="0" applyFont="1" applyFill="1" applyBorder="1" applyAlignment="1">
      <alignment horizontal="left" vertical="center" wrapText="1" indent="1"/>
    </xf>
    <xf numFmtId="1" fontId="96" fillId="47" borderId="0" xfId="74" applyNumberFormat="1" applyFont="1" applyFill="1" applyBorder="1" applyAlignment="1">
      <alignment horizontal="right" vertical="center" wrapText="1"/>
    </xf>
    <xf numFmtId="164" fontId="1" fillId="27" borderId="14" xfId="35" applyNumberFormat="1" applyBorder="1" applyAlignment="1">
      <alignment horizontal="center" vertical="center"/>
    </xf>
    <xf numFmtId="0" fontId="0" fillId="27" borderId="39" xfId="35" applyFont="1" applyBorder="1" applyAlignment="1">
      <alignment horizontal="center" textRotation="90" wrapText="1"/>
    </xf>
    <xf numFmtId="2" fontId="1" fillId="26" borderId="10" xfId="34" applyNumberFormat="1" applyBorder="1" applyAlignment="1">
      <alignment horizontal="right" vertical="center"/>
    </xf>
    <xf numFmtId="17" fontId="98" fillId="0" borderId="0" xfId="0" quotePrefix="1" applyNumberFormat="1" applyFont="1" applyAlignment="1">
      <alignment horizontal="center" vertical="center" wrapText="1"/>
    </xf>
    <xf numFmtId="0" fontId="0" fillId="10" borderId="40" xfId="18" applyFont="1" applyBorder="1" applyAlignment="1">
      <alignment horizontal="center" textRotation="90" wrapText="1"/>
    </xf>
    <xf numFmtId="0" fontId="108" fillId="47" borderId="29" xfId="0" applyFont="1" applyFill="1" applyBorder="1" applyAlignment="1">
      <alignment horizontal="center" vertical="center" wrapText="1"/>
    </xf>
    <xf numFmtId="0" fontId="25" fillId="69" borderId="0" xfId="68" applyFill="1" applyBorder="1" applyAlignment="1">
      <alignment horizontal="center"/>
    </xf>
    <xf numFmtId="0" fontId="0" fillId="70" borderId="0" xfId="0" applyFill="1" applyBorder="1" applyAlignment="1">
      <alignment horizontal="center"/>
    </xf>
    <xf numFmtId="0" fontId="0" fillId="72" borderId="0" xfId="0" applyFill="1" applyBorder="1" applyAlignment="1">
      <alignment horizontal="center"/>
    </xf>
    <xf numFmtId="0" fontId="0" fillId="71" borderId="0" xfId="0" applyFill="1" applyBorder="1" applyAlignment="1">
      <alignment horizontal="center"/>
    </xf>
    <xf numFmtId="0" fontId="0" fillId="69" borderId="0" xfId="0" applyFill="1" applyAlignment="1">
      <alignment horizontal="center"/>
    </xf>
    <xf numFmtId="0" fontId="0" fillId="69" borderId="29" xfId="0" applyFill="1" applyBorder="1" applyAlignment="1">
      <alignment horizontal="center"/>
    </xf>
    <xf numFmtId="0" fontId="89" fillId="0" borderId="21" xfId="280" applyFill="1" applyBorder="1" applyAlignment="1">
      <alignment vertical="top" wrapText="1"/>
    </xf>
    <xf numFmtId="0" fontId="37" fillId="48" borderId="20" xfId="4" applyFont="1" applyFill="1" applyBorder="1" applyAlignment="1">
      <alignment horizontal="center" textRotation="90" wrapText="1"/>
    </xf>
    <xf numFmtId="0" fontId="111" fillId="48" borderId="20" xfId="4" applyFont="1" applyFill="1" applyBorder="1" applyAlignment="1">
      <alignment horizontal="center" textRotation="90" wrapText="1"/>
    </xf>
    <xf numFmtId="0" fontId="112" fillId="48" borderId="20" xfId="2" applyFont="1" applyFill="1" applyBorder="1" applyAlignment="1">
      <alignment horizontal="center" textRotation="90" wrapText="1"/>
    </xf>
    <xf numFmtId="0" fontId="113" fillId="48" borderId="20" xfId="4" applyFont="1" applyFill="1" applyBorder="1" applyAlignment="1">
      <alignment horizontal="center" textRotation="90" wrapText="1"/>
    </xf>
  </cellXfs>
  <cellStyles count="288">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120">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s>
  <tableStyles count="0" defaultTableStyle="TableStyleMedium2" defaultPivotStyle="PivotStyleLight16"/>
  <colors>
    <mruColors>
      <color rgb="FFFF6600"/>
      <color rgb="FF238B45"/>
      <color rgb="FFEFF3FF"/>
      <color rgb="FFBDD7E7"/>
      <color rgb="FF6BAED6"/>
      <color rgb="FF2171B5"/>
      <color rgb="FFEDF8E9"/>
      <color rgb="FFBAE4B3"/>
      <color rgb="FF74C476"/>
      <color rgb="FFFF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theme" Target="theme/theme1.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0</xdr:col>
      <xdr:colOff>1288575</xdr:colOff>
      <xdr:row>2</xdr:row>
      <xdr:rowOff>33701</xdr:rowOff>
    </xdr:to>
    <xdr:pic>
      <xdr:nvPicPr>
        <xdr:cNvPr id="5" name="Pictur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8575" y="19050"/>
          <a:ext cx="1260000" cy="500426"/>
        </a:xfrm>
        <a:prstGeom prst="rect">
          <a:avLst/>
        </a:prstGeom>
      </xdr:spPr>
    </xdr:pic>
    <xdr:clientData/>
  </xdr:twoCellAnchor>
  <xdr:twoCellAnchor editAs="oneCell">
    <xdr:from>
      <xdr:col>0</xdr:col>
      <xdr:colOff>76200</xdr:colOff>
      <xdr:row>8</xdr:row>
      <xdr:rowOff>14755</xdr:rowOff>
    </xdr:from>
    <xdr:to>
      <xdr:col>1</xdr:col>
      <xdr:colOff>11989</xdr:colOff>
      <xdr:row>8</xdr:row>
      <xdr:rowOff>4552950</xdr:rowOff>
    </xdr:to>
    <xdr:pic>
      <xdr:nvPicPr>
        <xdr:cNvPr id="6" name="Picture 5"/>
        <xdr:cNvPicPr>
          <a:picLocks noChangeAspect="1"/>
        </xdr:cNvPicPr>
      </xdr:nvPicPr>
      <xdr:blipFill>
        <a:blip xmlns:r="http://schemas.openxmlformats.org/officeDocument/2006/relationships" r:embed="rId2"/>
        <a:stretch>
          <a:fillRect/>
        </a:stretch>
      </xdr:blipFill>
      <xdr:spPr>
        <a:xfrm>
          <a:off x="76200" y="2986555"/>
          <a:ext cx="6488989" cy="4538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1298100</xdr:colOff>
      <xdr:row>2</xdr:row>
      <xdr:rowOff>52751</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38100" y="0"/>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66674</xdr:colOff>
      <xdr:row>1</xdr:row>
      <xdr:rowOff>114299</xdr:rowOff>
    </xdr:from>
    <xdr:to>
      <xdr:col>1</xdr:col>
      <xdr:colOff>1314957</xdr:colOff>
      <xdr:row>1</xdr:row>
      <xdr:rowOff>942974</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4" y="314324"/>
          <a:ext cx="2086483" cy="828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1</xdr:row>
      <xdr:rowOff>161926</xdr:rowOff>
    </xdr:from>
    <xdr:to>
      <xdr:col>0</xdr:col>
      <xdr:colOff>2438400</xdr:colOff>
      <xdr:row>1</xdr:row>
      <xdr:rowOff>1084972</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14300" y="352426"/>
          <a:ext cx="2324100" cy="9230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104774</xdr:colOff>
      <xdr:row>1</xdr:row>
      <xdr:rowOff>171450</xdr:rowOff>
    </xdr:from>
    <xdr:to>
      <xdr:col>0</xdr:col>
      <xdr:colOff>2670913</xdr:colOff>
      <xdr:row>1</xdr:row>
      <xdr:rowOff>1190625</xdr:rowOff>
    </xdr:to>
    <xdr:pic>
      <xdr:nvPicPr>
        <xdr:cNvPr id="4" name="Pictur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04774" y="361950"/>
          <a:ext cx="2566139" cy="1019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1</xdr:row>
      <xdr:rowOff>219075</xdr:rowOff>
    </xdr:from>
    <xdr:to>
      <xdr:col>0</xdr:col>
      <xdr:colOff>2833179</xdr:colOff>
      <xdr:row>1</xdr:row>
      <xdr:rowOff>1257300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19075" y="409575"/>
          <a:ext cx="2614104" cy="1038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57149</xdr:colOff>
      <xdr:row>1</xdr:row>
      <xdr:rowOff>171450</xdr:rowOff>
    </xdr:from>
    <xdr:to>
      <xdr:col>0</xdr:col>
      <xdr:colOff>2695236</xdr:colOff>
      <xdr:row>1</xdr:row>
      <xdr:rowOff>1219200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49" y="361950"/>
          <a:ext cx="2638087" cy="1047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57149</xdr:colOff>
      <xdr:row>1</xdr:row>
      <xdr:rowOff>171450</xdr:rowOff>
    </xdr:from>
    <xdr:to>
      <xdr:col>0</xdr:col>
      <xdr:colOff>2695236</xdr:colOff>
      <xdr:row>1</xdr:row>
      <xdr:rowOff>1219200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49" y="361950"/>
          <a:ext cx="2638087" cy="1047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Desktop/WIPO%20-%20Global%20Innovation%20Index/Mika_Results_GII_Excel97ver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A_MICHAELA/WIPO%20-%20Global%20Innovation%20Index/2012/Rankings%202011%20good%20one.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_Michaela/WIPO%20-%20Global%20Innovation%20Index/Mika_GII2011.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jects_Critech/DG_2013_InfoRM/InfoRM/Spreadsheets/Data/Vulnerability/Food%20Insecurity/DUPONT/EIU_GFSI_July_2013_upda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pplic/UOE/Ind2007/data2001/E9C3NAG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pplic/UOE/Ind2007/data2001/E9C3N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Applic\PISA\Publications\PISA%202000%20Initial%20Report%20-%20Knowledge%20and%20Skills%20for%20Life\PISA%20Final%20Charts%20in%20Excel\Chapter%205\Dat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5_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c.notes.data\TEMP\c.notes.data\02-02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TEMP\c.notes.data\TEMP\c.notes.data\~40719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plic/uoe/ind2002/calcul_B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_Michaela/DG%20EAC/CCCI2/Civics%202009-1999%20country%20profil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A_Michaela/Canadian%20Council%20on%20Learning/data_results_May2007_part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sahe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3" Type="http://schemas.openxmlformats.org/officeDocument/2006/relationships/hyperlink" Target="http://fts.unocha.org/pageloader.aspx;" TargetMode="External"/><Relationship Id="rId18" Type="http://schemas.openxmlformats.org/officeDocument/2006/relationships/hyperlink" Target="http://data.worldbank.org/indicator/IT.NET.USER.P2" TargetMode="External"/><Relationship Id="rId26" Type="http://schemas.openxmlformats.org/officeDocument/2006/relationships/hyperlink" Target="http://preview.grid.unep.ch/" TargetMode="External"/><Relationship Id="rId3" Type="http://schemas.openxmlformats.org/officeDocument/2006/relationships/hyperlink" Target="http://info.worldbank.org/governance/wgi/index.asp" TargetMode="External"/><Relationship Id="rId21" Type="http://schemas.openxmlformats.org/officeDocument/2006/relationships/hyperlink" Target="http://preview.grid.unep.ch/" TargetMode="External"/><Relationship Id="rId34" Type="http://schemas.openxmlformats.org/officeDocument/2006/relationships/printerSettings" Target="../printerSettings/printerSettings8.bin"/><Relationship Id="rId7" Type="http://schemas.openxmlformats.org/officeDocument/2006/relationships/hyperlink" Target="http://apps.who.int/ghodata" TargetMode="External"/><Relationship Id="rId12" Type="http://schemas.openxmlformats.org/officeDocument/2006/relationships/hyperlink" Target="http://www.hiik.de/en/konfliktbarometer/index.html" TargetMode="External"/><Relationship Id="rId17" Type="http://schemas.openxmlformats.org/officeDocument/2006/relationships/hyperlink" Target="http://data.worldbank.org/indicator/SH.STA.ACSN" TargetMode="External"/><Relationship Id="rId25" Type="http://schemas.openxmlformats.org/officeDocument/2006/relationships/hyperlink" Target="http://stats.uis.unesco.org/unesco" TargetMode="External"/><Relationship Id="rId33" Type="http://schemas.openxmlformats.org/officeDocument/2006/relationships/hyperlink" Target="http://www.fao.org/giews/earthobservation/asis/index_1.jsp?lang=en" TargetMode="External"/><Relationship Id="rId2" Type="http://schemas.openxmlformats.org/officeDocument/2006/relationships/hyperlink" Target="http://www.ophi.org.uk/multidimensional-poverty-index" TargetMode="External"/><Relationship Id="rId16" Type="http://schemas.openxmlformats.org/officeDocument/2006/relationships/hyperlink" Target="http://data.worldbank.org/indicator/SH.H2O.SAFE.ZS" TargetMode="External"/><Relationship Id="rId20" Type="http://schemas.openxmlformats.org/officeDocument/2006/relationships/hyperlink" Target="http://data.worldbank.org/indicator/EG.ELC.ACCS.ZS" TargetMode="External"/><Relationship Id="rId29" Type="http://schemas.openxmlformats.org/officeDocument/2006/relationships/hyperlink" Target="http://www.unicef.org/publications/index_pubs_statistics.html" TargetMode="External"/><Relationship Id="rId1" Type="http://schemas.openxmlformats.org/officeDocument/2006/relationships/hyperlink" Target="http://hdrstats.undp.org/en/indicators/103106.html" TargetMode="External"/><Relationship Id="rId6" Type="http://schemas.openxmlformats.org/officeDocument/2006/relationships/hyperlink" Target="http://apps.who.int/ghodata" TargetMode="External"/><Relationship Id="rId11" Type="http://schemas.openxmlformats.org/officeDocument/2006/relationships/hyperlink" Target="http://cpi.transparency.org/cpi2012/" TargetMode="External"/><Relationship Id="rId24" Type="http://schemas.openxmlformats.org/officeDocument/2006/relationships/hyperlink" Target="http://data.unhcr.org/SahelSituation/region.php" TargetMode="External"/><Relationship Id="rId32" Type="http://schemas.openxmlformats.org/officeDocument/2006/relationships/hyperlink" Target="http://www.acleddata.com/" TargetMode="External"/><Relationship Id="rId5" Type="http://schemas.openxmlformats.org/officeDocument/2006/relationships/hyperlink" Target="http://apps.who.int/ghodata" TargetMode="External"/><Relationship Id="rId15" Type="http://schemas.openxmlformats.org/officeDocument/2006/relationships/hyperlink" Target="http://www.emdat.be/" TargetMode="External"/><Relationship Id="rId23" Type="http://schemas.openxmlformats.org/officeDocument/2006/relationships/hyperlink" Target="http://www.ornl.gov/sci/landscan/" TargetMode="External"/><Relationship Id="rId28" Type="http://schemas.openxmlformats.org/officeDocument/2006/relationships/hyperlink" Target="http://preview.grid.unep.ch/" TargetMode="External"/><Relationship Id="rId10" Type="http://schemas.openxmlformats.org/officeDocument/2006/relationships/hyperlink" Target="http://info.worldbank.org/governance/wgi/index.asp" TargetMode="External"/><Relationship Id="rId19" Type="http://schemas.openxmlformats.org/officeDocument/2006/relationships/hyperlink" Target="http://data.worldbank.org/indicator/IT.CEL.SETS.P2" TargetMode="External"/><Relationship Id="rId31" Type="http://schemas.openxmlformats.org/officeDocument/2006/relationships/hyperlink" Target="http://data.worldbank.org/indicator/SP.POP.TOTL" TargetMode="External"/><Relationship Id="rId4" Type="http://schemas.openxmlformats.org/officeDocument/2006/relationships/hyperlink" Target="http://stats.uis.unesco.org/unesco" TargetMode="External"/><Relationship Id="rId9" Type="http://schemas.openxmlformats.org/officeDocument/2006/relationships/hyperlink" Target="http://data.worldbank.org/indicator/DT.ODA.ODAT.GN.ZS" TargetMode="External"/><Relationship Id="rId14" Type="http://schemas.openxmlformats.org/officeDocument/2006/relationships/hyperlink" Target="http://preventionweb.net/applications/hfa/qbnhfa/" TargetMode="External"/><Relationship Id="rId22" Type="http://schemas.openxmlformats.org/officeDocument/2006/relationships/hyperlink" Target="http://apps.who.int/ghodata" TargetMode="External"/><Relationship Id="rId27" Type="http://schemas.openxmlformats.org/officeDocument/2006/relationships/hyperlink" Target="http://preview.grid.unep.ch/" TargetMode="External"/><Relationship Id="rId30" Type="http://schemas.openxmlformats.org/officeDocument/2006/relationships/hyperlink" Target="http://data.worldbank.org/indicator/SI.POV.GINI" TargetMode="External"/><Relationship Id="rId35" Type="http://schemas.openxmlformats.org/officeDocument/2006/relationships/queryTable" Target="../queryTables/queryTable1.xml"/><Relationship Id="rId8" Type="http://schemas.openxmlformats.org/officeDocument/2006/relationships/hyperlink" Target="http://preview.grid.unep.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workbookViewId="0">
      <selection activeCell="A3" sqref="A3"/>
    </sheetView>
  </sheetViews>
  <sheetFormatPr defaultRowHeight="15" x14ac:dyDescent="0.25"/>
  <cols>
    <col min="1" max="1" width="98.28515625" style="11" customWidth="1"/>
    <col min="2" max="16384" width="9.140625" style="11"/>
  </cols>
  <sheetData>
    <row r="1" spans="1:11" ht="23.25" x14ac:dyDescent="0.25">
      <c r="A1" s="100" t="s">
        <v>355</v>
      </c>
    </row>
    <row r="2" spans="1:11" x14ac:dyDescent="0.25">
      <c r="A2" s="101" t="s">
        <v>730</v>
      </c>
    </row>
    <row r="3" spans="1:11" ht="7.5" customHeight="1" x14ac:dyDescent="0.25">
      <c r="A3" s="19"/>
    </row>
    <row r="4" spans="1:11" ht="6.75" customHeight="1" x14ac:dyDescent="0.25">
      <c r="A4" s="102"/>
    </row>
    <row r="5" spans="1:11" x14ac:dyDescent="0.25">
      <c r="A5" s="103" t="s">
        <v>82</v>
      </c>
    </row>
    <row r="6" spans="1:11" ht="19.5" customHeight="1" x14ac:dyDescent="0.25">
      <c r="A6" s="104" t="s">
        <v>152</v>
      </c>
    </row>
    <row r="7" spans="1:11" ht="140.25" x14ac:dyDescent="0.25">
      <c r="A7" s="136" t="s">
        <v>154</v>
      </c>
    </row>
    <row r="8" spans="1:11" ht="6.75" customHeight="1" x14ac:dyDescent="0.25">
      <c r="A8" s="105"/>
    </row>
    <row r="9" spans="1:11" ht="359.25" customHeight="1" x14ac:dyDescent="0.25">
      <c r="A9" s="106"/>
      <c r="K9"/>
    </row>
    <row r="10" spans="1:11" s="85" customFormat="1" ht="38.25" x14ac:dyDescent="0.2">
      <c r="A10" s="107" t="s">
        <v>153</v>
      </c>
      <c r="K10" s="86"/>
    </row>
    <row r="11" spans="1:11" ht="24" customHeight="1" x14ac:dyDescent="0.25">
      <c r="A11" s="108" t="s">
        <v>83</v>
      </c>
    </row>
    <row r="12" spans="1:11" x14ac:dyDescent="0.25">
      <c r="A12" s="109" t="s">
        <v>656</v>
      </c>
    </row>
    <row r="13" spans="1:11" ht="9" customHeight="1" x14ac:dyDescent="0.25">
      <c r="A13" s="109"/>
    </row>
    <row r="14" spans="1:11" x14ac:dyDescent="0.25">
      <c r="A14" s="110" t="s">
        <v>348</v>
      </c>
    </row>
    <row r="15" spans="1:11" x14ac:dyDescent="0.25">
      <c r="A15" s="111"/>
    </row>
    <row r="16" spans="1:11" x14ac:dyDescent="0.25">
      <c r="A16" s="111"/>
    </row>
    <row r="17" spans="1:1" x14ac:dyDescent="0.25">
      <c r="A17" s="111"/>
    </row>
    <row r="18" spans="1:1" x14ac:dyDescent="0.25">
      <c r="A18" s="111"/>
    </row>
    <row r="19" spans="1:1" x14ac:dyDescent="0.25">
      <c r="A19" s="111"/>
    </row>
    <row r="20" spans="1:1" x14ac:dyDescent="0.25">
      <c r="A20" s="111"/>
    </row>
    <row r="21" spans="1:1" x14ac:dyDescent="0.25">
      <c r="A21" s="111"/>
    </row>
    <row r="22" spans="1:1" x14ac:dyDescent="0.25">
      <c r="A22" s="111"/>
    </row>
  </sheetData>
  <hyperlinks>
    <hyperlink ref="A5" location="'Table of Contents'!A1" display="(table of Contents)"/>
    <hyperlink ref="A12"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x14ac:dyDescent="0.25"/>
  <cols>
    <col min="1" max="1" width="70.42578125" bestFit="1" customWidth="1"/>
    <col min="2" max="2" width="21.85546875" bestFit="1" customWidth="1"/>
  </cols>
  <sheetData>
    <row r="1" spans="1:2" ht="23.25" x14ac:dyDescent="0.25">
      <c r="A1" s="112" t="s">
        <v>117</v>
      </c>
      <c r="B1" s="143" t="s">
        <v>85</v>
      </c>
    </row>
    <row r="2" spans="1:2" s="17" customFormat="1" ht="12" customHeight="1" x14ac:dyDescent="0.25">
      <c r="A2" s="113"/>
      <c r="B2" s="143"/>
    </row>
    <row r="3" spans="1:2" s="17" customFormat="1" ht="14.25" customHeight="1" x14ac:dyDescent="0.25">
      <c r="A3" s="87"/>
      <c r="B3" s="88"/>
    </row>
    <row r="4" spans="1:2" x14ac:dyDescent="0.25">
      <c r="A4" s="18" t="s">
        <v>84</v>
      </c>
      <c r="B4" s="17"/>
    </row>
    <row r="5" spans="1:2" ht="18.75" customHeight="1" x14ac:dyDescent="0.25">
      <c r="A5" t="s">
        <v>86</v>
      </c>
      <c r="B5" s="89" t="s">
        <v>655</v>
      </c>
    </row>
    <row r="6" spans="1:2" ht="18.75" customHeight="1" x14ac:dyDescent="0.25">
      <c r="A6" t="s">
        <v>120</v>
      </c>
      <c r="B6" s="89" t="s">
        <v>119</v>
      </c>
    </row>
    <row r="7" spans="1:2" ht="18.75" customHeight="1" x14ac:dyDescent="0.25">
      <c r="A7" s="17" t="s">
        <v>87</v>
      </c>
      <c r="B7" s="89" t="s">
        <v>35</v>
      </c>
    </row>
    <row r="8" spans="1:2" ht="18.75" customHeight="1" x14ac:dyDescent="0.25">
      <c r="A8" s="17" t="s">
        <v>88</v>
      </c>
      <c r="B8" s="89" t="s">
        <v>121</v>
      </c>
    </row>
    <row r="9" spans="1:2" s="17" customFormat="1" ht="18.75" customHeight="1" x14ac:dyDescent="0.25">
      <c r="A9" s="17" t="s">
        <v>343</v>
      </c>
      <c r="B9" s="97" t="s">
        <v>343</v>
      </c>
    </row>
    <row r="10" spans="1:2" ht="18.75" customHeight="1" x14ac:dyDescent="0.25">
      <c r="A10" t="s">
        <v>344</v>
      </c>
      <c r="B10" s="89" t="s">
        <v>344</v>
      </c>
    </row>
    <row r="11" spans="1:2" ht="18.75" customHeight="1" x14ac:dyDescent="0.25">
      <c r="A11" t="s">
        <v>345</v>
      </c>
      <c r="B11" s="89" t="s">
        <v>345</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0" location="'Data Source'!A1" display="Data sources"/>
    <hyperlink ref="B9" location="'Indicator Data'!A1" display="Indicator Data"/>
    <hyperlink ref="B11" location="Regions!A1" display="Regions!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35"/>
  <sheetViews>
    <sheetView showGridLines="0" tabSelected="1" zoomScale="90" zoomScaleNormal="90" workbookViewId="0">
      <pane xSplit="4" ySplit="3" topLeftCell="E4" activePane="bottomRight" state="frozen"/>
      <selection pane="topRight" activeCell="E1" sqref="E1"/>
      <selection pane="bottomLeft" activeCell="A4" sqref="A4"/>
      <selection pane="bottomRight" sqref="A1:AI1"/>
    </sheetView>
  </sheetViews>
  <sheetFormatPr defaultRowHeight="15" x14ac:dyDescent="0.25"/>
  <cols>
    <col min="1" max="1" width="12.5703125" style="11" bestFit="1" customWidth="1"/>
    <col min="2" max="2" width="21.140625" style="11" customWidth="1"/>
    <col min="3" max="3" width="8.5703125" style="11" customWidth="1"/>
    <col min="4" max="4" width="8.85546875" style="11" customWidth="1"/>
    <col min="5" max="35" width="7.7109375" style="11" customWidth="1"/>
    <col min="36" max="16384" width="9.140625" style="11"/>
  </cols>
  <sheetData>
    <row r="1" spans="1:35" ht="15.75" customHeight="1" x14ac:dyDescent="0.3">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row>
    <row r="2" spans="1:35" s="9" customFormat="1" ht="114" customHeight="1" thickBot="1" x14ac:dyDescent="0.35">
      <c r="A2" s="126" t="s">
        <v>32</v>
      </c>
      <c r="B2" s="126" t="s">
        <v>357</v>
      </c>
      <c r="C2" s="126" t="s">
        <v>18</v>
      </c>
      <c r="D2" s="126" t="s">
        <v>616</v>
      </c>
      <c r="E2" s="114" t="s">
        <v>657</v>
      </c>
      <c r="F2" s="114" t="s">
        <v>108</v>
      </c>
      <c r="G2" s="114" t="s">
        <v>714</v>
      </c>
      <c r="H2" s="114" t="s">
        <v>625</v>
      </c>
      <c r="I2" s="115" t="s">
        <v>26</v>
      </c>
      <c r="J2" s="114" t="s">
        <v>626</v>
      </c>
      <c r="K2" s="114" t="s">
        <v>111</v>
      </c>
      <c r="L2" s="115" t="s">
        <v>27</v>
      </c>
      <c r="M2" s="116" t="s">
        <v>30</v>
      </c>
      <c r="N2" s="151" t="s">
        <v>73</v>
      </c>
      <c r="O2" s="151" t="s">
        <v>49</v>
      </c>
      <c r="P2" s="151" t="s">
        <v>70</v>
      </c>
      <c r="Q2" s="117" t="s">
        <v>149</v>
      </c>
      <c r="R2" s="151" t="s">
        <v>48</v>
      </c>
      <c r="S2" s="152" t="s">
        <v>116</v>
      </c>
      <c r="T2" s="152" t="s">
        <v>57</v>
      </c>
      <c r="U2" s="152" t="s">
        <v>635</v>
      </c>
      <c r="V2" s="152" t="s">
        <v>58</v>
      </c>
      <c r="W2" s="152" t="s">
        <v>59</v>
      </c>
      <c r="X2" s="118" t="s">
        <v>71</v>
      </c>
      <c r="Y2" s="117" t="s">
        <v>60</v>
      </c>
      <c r="Z2" s="153" t="s">
        <v>31</v>
      </c>
      <c r="AA2" s="154" t="s">
        <v>61</v>
      </c>
      <c r="AB2" s="154" t="s">
        <v>62</v>
      </c>
      <c r="AC2" s="119" t="s">
        <v>28</v>
      </c>
      <c r="AD2" s="154" t="s">
        <v>33</v>
      </c>
      <c r="AE2" s="154" t="s">
        <v>63</v>
      </c>
      <c r="AF2" s="154" t="s">
        <v>64</v>
      </c>
      <c r="AG2" s="119" t="s">
        <v>29</v>
      </c>
      <c r="AH2" s="120" t="s">
        <v>354</v>
      </c>
      <c r="AI2" s="121" t="s">
        <v>65</v>
      </c>
    </row>
    <row r="3" spans="1:35" s="124" customFormat="1" ht="15" customHeight="1" thickTop="1" x14ac:dyDescent="0.25">
      <c r="A3" s="122" t="s">
        <v>352</v>
      </c>
      <c r="B3" s="122" t="s">
        <v>352</v>
      </c>
      <c r="C3" s="122" t="s">
        <v>352</v>
      </c>
      <c r="D3" s="122"/>
      <c r="E3" s="123" t="s">
        <v>353</v>
      </c>
      <c r="F3" s="123" t="s">
        <v>353</v>
      </c>
      <c r="G3" s="123" t="s">
        <v>353</v>
      </c>
      <c r="H3" s="123" t="s">
        <v>353</v>
      </c>
      <c r="I3" s="123" t="s">
        <v>353</v>
      </c>
      <c r="J3" s="123" t="s">
        <v>353</v>
      </c>
      <c r="K3" s="123" t="s">
        <v>353</v>
      </c>
      <c r="L3" s="123" t="s">
        <v>353</v>
      </c>
      <c r="M3" s="123" t="s">
        <v>353</v>
      </c>
      <c r="N3" s="123" t="s">
        <v>353</v>
      </c>
      <c r="O3" s="123" t="s">
        <v>353</v>
      </c>
      <c r="P3" s="123" t="s">
        <v>353</v>
      </c>
      <c r="Q3" s="123" t="s">
        <v>353</v>
      </c>
      <c r="R3" s="123" t="s">
        <v>353</v>
      </c>
      <c r="S3" s="123" t="s">
        <v>353</v>
      </c>
      <c r="T3" s="123" t="s">
        <v>353</v>
      </c>
      <c r="U3" s="123" t="s">
        <v>353</v>
      </c>
      <c r="V3" s="123" t="s">
        <v>353</v>
      </c>
      <c r="W3" s="123" t="s">
        <v>353</v>
      </c>
      <c r="X3" s="123" t="s">
        <v>353</v>
      </c>
      <c r="Y3" s="123" t="s">
        <v>353</v>
      </c>
      <c r="Z3" s="123" t="s">
        <v>353</v>
      </c>
      <c r="AA3" s="123" t="s">
        <v>353</v>
      </c>
      <c r="AB3" s="123" t="s">
        <v>353</v>
      </c>
      <c r="AC3" s="123" t="s">
        <v>353</v>
      </c>
      <c r="AD3" s="123" t="s">
        <v>353</v>
      </c>
      <c r="AE3" s="123" t="s">
        <v>353</v>
      </c>
      <c r="AF3" s="123" t="s">
        <v>353</v>
      </c>
      <c r="AG3" s="123" t="s">
        <v>353</v>
      </c>
      <c r="AH3" s="123" t="s">
        <v>353</v>
      </c>
      <c r="AI3" s="123" t="s">
        <v>353</v>
      </c>
    </row>
    <row r="4" spans="1:35" x14ac:dyDescent="0.25">
      <c r="A4" s="127" t="s">
        <v>1</v>
      </c>
      <c r="B4" s="125" t="s">
        <v>358</v>
      </c>
      <c r="C4" s="125" t="s">
        <v>0</v>
      </c>
      <c r="D4" s="104" t="s">
        <v>615</v>
      </c>
      <c r="E4" s="12">
        <f>'Hazard &amp; Exposure'!N3</f>
        <v>1.7777777777777786</v>
      </c>
      <c r="F4" s="12">
        <f>'Hazard &amp; Exposure'!O3</f>
        <v>2.5348486146661968</v>
      </c>
      <c r="G4" s="12">
        <f>'Hazard &amp; Exposure'!P3</f>
        <v>9.4652700173662936</v>
      </c>
      <c r="H4" s="12">
        <f>'Hazard &amp; Exposure'!Q3</f>
        <v>8.3333333333333339</v>
      </c>
      <c r="I4" s="12">
        <f>'Hazard &amp; Exposure'!R3</f>
        <v>6.7373499808920734</v>
      </c>
      <c r="J4" s="12" t="str">
        <f>'Hazard &amp; Exposure'!U3</f>
        <v>x</v>
      </c>
      <c r="K4" s="12">
        <f>'Hazard &amp; Exposure'!W3</f>
        <v>3.1168624037262553</v>
      </c>
      <c r="L4" s="13">
        <f>'Hazard &amp; Exposure'!X3</f>
        <v>3.1168624037262553</v>
      </c>
      <c r="M4" s="13">
        <f t="shared" ref="M4:M35" si="0">(10-GEOMEAN(((10-I4)/10*9+1),((10-L4)/10*9+1)))/9*10</f>
        <v>5.1979956664691196</v>
      </c>
      <c r="N4" s="13">
        <f>Vulnerability!F3</f>
        <v>9.4913758672490385</v>
      </c>
      <c r="O4" s="13">
        <f>Vulnerability!I3</f>
        <v>5.2091666666666665</v>
      </c>
      <c r="P4" s="13">
        <f>Vulnerability!P3</f>
        <v>3.3986965338173554</v>
      </c>
      <c r="Q4" s="13">
        <f t="shared" ref="Q4:Q35" si="1">AVERAGE(N4,N4,O4,P4)</f>
        <v>6.8976537337455239</v>
      </c>
      <c r="R4" s="13">
        <f>Vulnerability!V3</f>
        <v>0</v>
      </c>
      <c r="S4" s="13">
        <f>Vulnerability!AD3</f>
        <v>3.2631555335840003</v>
      </c>
      <c r="T4" s="13">
        <f>Vulnerability!AG3</f>
        <v>6.4940220768654182</v>
      </c>
      <c r="U4" s="13">
        <f>Vulnerability!AJ3</f>
        <v>4.7594350722006924</v>
      </c>
      <c r="V4" s="13">
        <f>Vulnerability!AM3</f>
        <v>3.8642154439221699E-2</v>
      </c>
      <c r="W4" s="13">
        <f>Vulnerability!AO3</f>
        <v>0</v>
      </c>
      <c r="X4" s="13">
        <f>IF(W4="x",(10-GEOMEAN(((10-S4)/10*9+1),((10-T4)/10*9+1),((10-U4)/10*9+1),((10-V4)/10*9+1)))/9*10,(10-GEOMEAN(((10-S4)/10*9+1),((10-T4)/10*9+1),((10-V4)/10*9+1),((10-W4)/10*9+1),((10-U4)/10*9+1)))/9*10)</f>
        <v>3.3414331703608764</v>
      </c>
      <c r="Y4" s="13">
        <f t="shared" ref="Y4:Y35" si="2">(10-GEOMEAN(((10-R4)/10*9+1),((10-X4)/10*9+1)))/9*10</f>
        <v>1.8197304334494311</v>
      </c>
      <c r="Z4" s="13">
        <f t="shared" ref="Z4:Z35" si="3">(10-GEOMEAN(((10-Q4)/10*9+1),((10-Y4)/10*9+1)))/9*10</f>
        <v>4.8542080063630699</v>
      </c>
      <c r="AA4" s="13">
        <f>'Lack of Coping Capacity'!G3</f>
        <v>3.3993058997793524</v>
      </c>
      <c r="AB4" s="13">
        <f>'Lack of Coping Capacity'!J3</f>
        <v>6.1370000000000005</v>
      </c>
      <c r="AC4" s="13">
        <f t="shared" ref="AC4:AC35" si="4">AVERAGE(AA4:AB4)</f>
        <v>4.7681529498896769</v>
      </c>
      <c r="AD4" s="13">
        <f>'Lack of Coping Capacity'!P3</f>
        <v>8.8743733328470107</v>
      </c>
      <c r="AE4" s="13">
        <f>'Lack of Coping Capacity'!S3</f>
        <v>6.5555555555555554</v>
      </c>
      <c r="AF4" s="13">
        <f>'Lack of Coping Capacity'!X3</f>
        <v>5.7115824641460229</v>
      </c>
      <c r="AG4" s="13">
        <f t="shared" ref="AG4:AG35" si="5">AVERAGE(AD4:AF4)</f>
        <v>7.0471704508495305</v>
      </c>
      <c r="AH4" s="13">
        <f t="shared" ref="AH4:AH35" si="6">(10-GEOMEAN(((10-AC4)/10*9+1),((10-AG4)/10*9+1)))/9*10</f>
        <v>6.0339656948633333</v>
      </c>
      <c r="AI4" s="13">
        <f t="shared" ref="AI4:AI35" si="7">M4^(1/3)*Z4^(1/3)*AH4^(1/3)</f>
        <v>5.3397268801876816</v>
      </c>
    </row>
    <row r="5" spans="1:35" x14ac:dyDescent="0.25">
      <c r="A5" s="127" t="s">
        <v>1</v>
      </c>
      <c r="B5" s="125" t="s">
        <v>359</v>
      </c>
      <c r="C5" s="125" t="s">
        <v>0</v>
      </c>
      <c r="D5" s="104" t="s">
        <v>485</v>
      </c>
      <c r="E5" s="12">
        <f>'Hazard &amp; Exposure'!N4</f>
        <v>1</v>
      </c>
      <c r="F5" s="12">
        <f>'Hazard &amp; Exposure'!O4</f>
        <v>2.4495657496844427</v>
      </c>
      <c r="G5" s="12">
        <f>'Hazard &amp; Exposure'!P4</f>
        <v>2.6969545520878615</v>
      </c>
      <c r="H5" s="12">
        <f>'Hazard &amp; Exposure'!Q4</f>
        <v>7.291666666666667</v>
      </c>
      <c r="I5" s="12">
        <f>'Hazard &amp; Exposure'!R4</f>
        <v>3.827424303287783</v>
      </c>
      <c r="J5" s="12" t="str">
        <f>'Hazard &amp; Exposure'!U4</f>
        <v>x</v>
      </c>
      <c r="K5" s="12">
        <f>'Hazard &amp; Exposure'!W4</f>
        <v>3.1168624037262553</v>
      </c>
      <c r="L5" s="13">
        <f>'Hazard &amp; Exposure'!X4</f>
        <v>3.1168624037262553</v>
      </c>
      <c r="M5" s="13">
        <f t="shared" si="0"/>
        <v>3.4804097116041328</v>
      </c>
      <c r="N5" s="13">
        <f>Vulnerability!F4</f>
        <v>8.3498594164665274</v>
      </c>
      <c r="O5" s="13">
        <f>Vulnerability!I4</f>
        <v>5.2091666666666665</v>
      </c>
      <c r="P5" s="13">
        <f>Vulnerability!P4</f>
        <v>3.3984980746020503</v>
      </c>
      <c r="Q5" s="13">
        <f t="shared" si="1"/>
        <v>6.3268458935504421</v>
      </c>
      <c r="R5" s="13">
        <f>Vulnerability!V4</f>
        <v>0</v>
      </c>
      <c r="S5" s="13">
        <f>Vulnerability!AD4</f>
        <v>2.7381818181818178</v>
      </c>
      <c r="T5" s="13">
        <f>Vulnerability!AG4</f>
        <v>6.0495852019910661</v>
      </c>
      <c r="U5" s="13">
        <f>Vulnerability!AJ4</f>
        <v>2.9765433144212041</v>
      </c>
      <c r="V5" s="13">
        <f>Vulnerability!AM4</f>
        <v>0</v>
      </c>
      <c r="W5" s="13">
        <f>Vulnerability!AO4</f>
        <v>0</v>
      </c>
      <c r="X5" s="13">
        <f t="shared" ref="X5:X68" si="8">IF(W5="x",(10-GEOMEAN(((10-S5)/10*9+1),((10-T5)/10*9+1),((10-U5)/10*9+1),((10-V5)/10*9+1)))/9*10,(10-GEOMEAN(((10-S5)/10*9+1),((10-T5)/10*9+1),((10-V5)/10*9+1),((10-W5)/10*9+1),((10-U5)/10*9+1)))/9*10)</f>
        <v>2.6816139168345581</v>
      </c>
      <c r="Y5" s="13">
        <f t="shared" si="2"/>
        <v>1.4332456472597896</v>
      </c>
      <c r="Z5" s="13">
        <f t="shared" si="3"/>
        <v>4.3065923831674864</v>
      </c>
      <c r="AA5" s="13">
        <f>'Lack of Coping Capacity'!G4</f>
        <v>3.3993058997793524</v>
      </c>
      <c r="AB5" s="13">
        <f>'Lack of Coping Capacity'!J4</f>
        <v>6.1370000000000005</v>
      </c>
      <c r="AC5" s="13">
        <f t="shared" si="4"/>
        <v>4.7681529498896769</v>
      </c>
      <c r="AD5" s="13">
        <f>'Lack of Coping Capacity'!P4</f>
        <v>8.8743733328470107</v>
      </c>
      <c r="AE5" s="13">
        <f>'Lack of Coping Capacity'!S4</f>
        <v>6.5555555555555554</v>
      </c>
      <c r="AF5" s="13">
        <f>'Lack of Coping Capacity'!X4</f>
        <v>5.7115824641460229</v>
      </c>
      <c r="AG5" s="13">
        <f t="shared" si="5"/>
        <v>7.0471704508495305</v>
      </c>
      <c r="AH5" s="13">
        <f t="shared" si="6"/>
        <v>6.0339656948633333</v>
      </c>
      <c r="AI5" s="13">
        <f t="shared" si="7"/>
        <v>4.4887180355203959</v>
      </c>
    </row>
    <row r="6" spans="1:35" x14ac:dyDescent="0.25">
      <c r="A6" s="127" t="s">
        <v>1</v>
      </c>
      <c r="B6" s="125" t="s">
        <v>360</v>
      </c>
      <c r="C6" s="125" t="s">
        <v>0</v>
      </c>
      <c r="D6" s="104" t="s">
        <v>486</v>
      </c>
      <c r="E6" s="12">
        <f>'Hazard &amp; Exposure'!N5</f>
        <v>1.7777777777777786</v>
      </c>
      <c r="F6" s="12">
        <f>'Hazard &amp; Exposure'!O5</f>
        <v>1.9550344668977182</v>
      </c>
      <c r="G6" s="12">
        <f>'Hazard &amp; Exposure'!P5</f>
        <v>1.4068036737198355</v>
      </c>
      <c r="H6" s="12">
        <f>'Hazard &amp; Exposure'!Q5</f>
        <v>7.291666666666667</v>
      </c>
      <c r="I6" s="12">
        <f>'Hazard &amp; Exposure'!R5</f>
        <v>3.6090994470796112</v>
      </c>
      <c r="J6" s="12">
        <f>'Hazard &amp; Exposure'!U5</f>
        <v>5</v>
      </c>
      <c r="K6" s="12">
        <f>'Hazard &amp; Exposure'!W5</f>
        <v>3.1168624037262553</v>
      </c>
      <c r="L6" s="13">
        <f>'Hazard &amp; Exposure'!X5</f>
        <v>3.707129186459329</v>
      </c>
      <c r="M6" s="13">
        <f t="shared" si="0"/>
        <v>3.6582754924344139</v>
      </c>
      <c r="N6" s="13">
        <f>Vulnerability!F5</f>
        <v>4.1916696260389861</v>
      </c>
      <c r="O6" s="13">
        <f>Vulnerability!I5</f>
        <v>5.2091666666666665</v>
      </c>
      <c r="P6" s="13">
        <f>Vulnerability!P5</f>
        <v>3.3979188977084056</v>
      </c>
      <c r="Q6" s="13">
        <f t="shared" si="1"/>
        <v>4.2476062041132607</v>
      </c>
      <c r="R6" s="13">
        <f>Vulnerability!V5</f>
        <v>2.2078497106558261</v>
      </c>
      <c r="S6" s="13">
        <f>Vulnerability!AD5</f>
        <v>3.7484342701785116</v>
      </c>
      <c r="T6" s="13">
        <f>Vulnerability!AG5</f>
        <v>5.6273563726978217</v>
      </c>
      <c r="U6" s="13">
        <f>Vulnerability!AJ5</f>
        <v>4.0402662939246934</v>
      </c>
      <c r="V6" s="13">
        <f>Vulnerability!AM5</f>
        <v>3.8642154439221699E-2</v>
      </c>
      <c r="W6" s="13">
        <f>Vulnerability!AO5</f>
        <v>0</v>
      </c>
      <c r="X6" s="13">
        <f t="shared" si="8"/>
        <v>2.9993079074737112</v>
      </c>
      <c r="Y6" s="13">
        <f t="shared" si="2"/>
        <v>2.6127874910649562</v>
      </c>
      <c r="Z6" s="13">
        <f t="shared" si="3"/>
        <v>3.4738153942069583</v>
      </c>
      <c r="AA6" s="13">
        <f>'Lack of Coping Capacity'!G5</f>
        <v>3.3993058997793524</v>
      </c>
      <c r="AB6" s="13">
        <f>'Lack of Coping Capacity'!J5</f>
        <v>6.1370000000000005</v>
      </c>
      <c r="AC6" s="13">
        <f t="shared" si="4"/>
        <v>4.7681529498896769</v>
      </c>
      <c r="AD6" s="13">
        <f>'Lack of Coping Capacity'!P5</f>
        <v>8.8743733328470107</v>
      </c>
      <c r="AE6" s="13">
        <f>'Lack of Coping Capacity'!S5</f>
        <v>6.5555555555555554</v>
      </c>
      <c r="AF6" s="13">
        <f>'Lack of Coping Capacity'!X5</f>
        <v>5.7115824641460229</v>
      </c>
      <c r="AG6" s="13">
        <f t="shared" si="5"/>
        <v>7.0471704508495305</v>
      </c>
      <c r="AH6" s="13">
        <f t="shared" si="6"/>
        <v>6.0339656948633333</v>
      </c>
      <c r="AI6" s="13">
        <f t="shared" si="7"/>
        <v>4.248431888056162</v>
      </c>
    </row>
    <row r="7" spans="1:35" x14ac:dyDescent="0.25">
      <c r="A7" s="127" t="s">
        <v>1</v>
      </c>
      <c r="B7" s="125" t="s">
        <v>361</v>
      </c>
      <c r="C7" s="125" t="s">
        <v>0</v>
      </c>
      <c r="D7" s="104" t="s">
        <v>487</v>
      </c>
      <c r="E7" s="12">
        <f>'Hazard &amp; Exposure'!N6</f>
        <v>2.7777777777777786</v>
      </c>
      <c r="F7" s="12">
        <f>'Hazard &amp; Exposure'!O6</f>
        <v>2.1597566627199249</v>
      </c>
      <c r="G7" s="12">
        <f>'Hazard &amp; Exposure'!P6</f>
        <v>4.9032438122337227</v>
      </c>
      <c r="H7" s="12">
        <f>'Hazard &amp; Exposure'!Q6</f>
        <v>6.25</v>
      </c>
      <c r="I7" s="12">
        <f>'Hazard &amp; Exposure'!R6</f>
        <v>4.2230598541342488</v>
      </c>
      <c r="J7" s="12">
        <f>'Hazard &amp; Exposure'!U6</f>
        <v>4</v>
      </c>
      <c r="K7" s="12">
        <f>'Hazard &amp; Exposure'!W6</f>
        <v>3.1168624037262553</v>
      </c>
      <c r="L7" s="13">
        <f>'Hazard &amp; Exposure'!X6</f>
        <v>3.3771291864593289</v>
      </c>
      <c r="M7" s="13">
        <f t="shared" si="0"/>
        <v>3.8123397132980488</v>
      </c>
      <c r="N7" s="13">
        <f>Vulnerability!F6</f>
        <v>9.6113168865424949</v>
      </c>
      <c r="O7" s="13">
        <f>Vulnerability!I6</f>
        <v>5.2091666666666665</v>
      </c>
      <c r="P7" s="13">
        <f>Vulnerability!P6</f>
        <v>3.3986742577829845</v>
      </c>
      <c r="Q7" s="13">
        <f t="shared" si="1"/>
        <v>6.9576186743836601</v>
      </c>
      <c r="R7" s="13">
        <f>Vulnerability!V6</f>
        <v>0</v>
      </c>
      <c r="S7" s="13">
        <f>Vulnerability!AD6</f>
        <v>4.3406839603444309</v>
      </c>
      <c r="T7" s="13">
        <f>Vulnerability!AG6</f>
        <v>6.7273301961339325</v>
      </c>
      <c r="U7" s="13">
        <f>Vulnerability!AJ6</f>
        <v>5.0919734744276717</v>
      </c>
      <c r="V7" s="13">
        <f>Vulnerability!AM6</f>
        <v>0</v>
      </c>
      <c r="W7" s="13">
        <f>Vulnerability!AO6</f>
        <v>0</v>
      </c>
      <c r="X7" s="13">
        <f t="shared" si="8"/>
        <v>3.7201173907467835</v>
      </c>
      <c r="Y7" s="13">
        <f t="shared" si="2"/>
        <v>2.0489837423034687</v>
      </c>
      <c r="Z7" s="13">
        <f t="shared" si="3"/>
        <v>4.9760090347799126</v>
      </c>
      <c r="AA7" s="13">
        <f>'Lack of Coping Capacity'!G6</f>
        <v>3.3993058997793524</v>
      </c>
      <c r="AB7" s="13">
        <f>'Lack of Coping Capacity'!J6</f>
        <v>6.1370000000000005</v>
      </c>
      <c r="AC7" s="13">
        <f t="shared" si="4"/>
        <v>4.7681529498896769</v>
      </c>
      <c r="AD7" s="13">
        <f>'Lack of Coping Capacity'!P6</f>
        <v>8.8743733328470107</v>
      </c>
      <c r="AE7" s="13">
        <f>'Lack of Coping Capacity'!S6</f>
        <v>6.5555555555555554</v>
      </c>
      <c r="AF7" s="13">
        <f>'Lack of Coping Capacity'!X6</f>
        <v>5.8242781799926426</v>
      </c>
      <c r="AG7" s="13">
        <f t="shared" si="5"/>
        <v>7.0847356894650702</v>
      </c>
      <c r="AH7" s="13">
        <f t="shared" si="6"/>
        <v>6.0574855966046046</v>
      </c>
      <c r="AI7" s="13">
        <f t="shared" si="7"/>
        <v>4.8617025162664493</v>
      </c>
    </row>
    <row r="8" spans="1:35" x14ac:dyDescent="0.25">
      <c r="A8" s="127" t="s">
        <v>1</v>
      </c>
      <c r="B8" s="125" t="s">
        <v>362</v>
      </c>
      <c r="C8" s="125" t="s">
        <v>0</v>
      </c>
      <c r="D8" s="104" t="s">
        <v>488</v>
      </c>
      <c r="E8" s="12">
        <f>'Hazard &amp; Exposure'!N7</f>
        <v>5.4444444444444455</v>
      </c>
      <c r="F8" s="12">
        <f>'Hazard &amp; Exposure'!O7</f>
        <v>3.6257335616674147</v>
      </c>
      <c r="G8" s="12">
        <f>'Hazard &amp; Exposure'!P7</f>
        <v>9.1329805217467168</v>
      </c>
      <c r="H8" s="12">
        <f>'Hazard &amp; Exposure'!Q7</f>
        <v>6.25</v>
      </c>
      <c r="I8" s="12">
        <f>'Hazard &amp; Exposure'!R7</f>
        <v>6.6171121164824278</v>
      </c>
      <c r="J8" s="12">
        <f>'Hazard &amp; Exposure'!U7</f>
        <v>4</v>
      </c>
      <c r="K8" s="12">
        <f>'Hazard &amp; Exposure'!W7</f>
        <v>3.1168624037262553</v>
      </c>
      <c r="L8" s="13">
        <f>'Hazard &amp; Exposure'!X7</f>
        <v>3.3771291864593289</v>
      </c>
      <c r="M8" s="13">
        <f t="shared" si="0"/>
        <v>5.2156461596538026</v>
      </c>
      <c r="N8" s="13">
        <f>Vulnerability!F7</f>
        <v>9.6308676825537418</v>
      </c>
      <c r="O8" s="13">
        <f>Vulnerability!I7</f>
        <v>5.2091666666666665</v>
      </c>
      <c r="P8" s="13">
        <f>Vulnerability!P7</f>
        <v>3.3986641323128155</v>
      </c>
      <c r="Q8" s="13">
        <f t="shared" si="1"/>
        <v>6.9673915410217422</v>
      </c>
      <c r="R8" s="13">
        <f>Vulnerability!V7</f>
        <v>0</v>
      </c>
      <c r="S8" s="13">
        <f>Vulnerability!AD7</f>
        <v>3.5132533454334167</v>
      </c>
      <c r="T8" s="13">
        <f>Vulnerability!AG7</f>
        <v>7.2162508505307645</v>
      </c>
      <c r="U8" s="13">
        <f>Vulnerability!AJ7</f>
        <v>5.6607625239681685</v>
      </c>
      <c r="V8" s="13">
        <f>Vulnerability!AM7</f>
        <v>3.8642154439221699E-2</v>
      </c>
      <c r="W8" s="13">
        <f>Vulnerability!AO7</f>
        <v>1.5789473684210531</v>
      </c>
      <c r="X8" s="13">
        <f t="shared" si="8"/>
        <v>4.09318717329871</v>
      </c>
      <c r="Y8" s="13">
        <f t="shared" si="2"/>
        <v>2.2806562733148152</v>
      </c>
      <c r="Z8" s="13">
        <f t="shared" si="3"/>
        <v>5.0620675070223742</v>
      </c>
      <c r="AA8" s="13">
        <f>'Lack of Coping Capacity'!G7</f>
        <v>3.3993058997793524</v>
      </c>
      <c r="AB8" s="13">
        <f>'Lack of Coping Capacity'!J7</f>
        <v>6.1370000000000005</v>
      </c>
      <c r="AC8" s="13">
        <f t="shared" si="4"/>
        <v>4.7681529498896769</v>
      </c>
      <c r="AD8" s="13">
        <f>'Lack of Coping Capacity'!P7</f>
        <v>8.8743733328470107</v>
      </c>
      <c r="AE8" s="13">
        <f>'Lack of Coping Capacity'!S7</f>
        <v>6.5555555555555554</v>
      </c>
      <c r="AF8" s="13">
        <f>'Lack of Coping Capacity'!X7</f>
        <v>5.7115824641460229</v>
      </c>
      <c r="AG8" s="13">
        <f t="shared" si="5"/>
        <v>7.0471704508495305</v>
      </c>
      <c r="AH8" s="13">
        <f t="shared" si="6"/>
        <v>6.0339656948633333</v>
      </c>
      <c r="AI8" s="13">
        <f t="shared" si="7"/>
        <v>5.421002778236609</v>
      </c>
    </row>
    <row r="9" spans="1:35" s="10" customFormat="1" x14ac:dyDescent="0.25">
      <c r="A9" s="127" t="s">
        <v>1</v>
      </c>
      <c r="B9" s="125" t="s">
        <v>363</v>
      </c>
      <c r="C9" s="125" t="s">
        <v>0</v>
      </c>
      <c r="D9" s="104" t="s">
        <v>489</v>
      </c>
      <c r="E9" s="12">
        <f>'Hazard &amp; Exposure'!N8</f>
        <v>2.7777777777777786</v>
      </c>
      <c r="F9" s="12">
        <f>'Hazard &amp; Exposure'!O8</f>
        <v>2.8739508830885994</v>
      </c>
      <c r="G9" s="12">
        <f>'Hazard &amp; Exposure'!P8</f>
        <v>8.0723358966298537</v>
      </c>
      <c r="H9" s="12">
        <f>'Hazard &amp; Exposure'!Q8</f>
        <v>6.25</v>
      </c>
      <c r="I9" s="12">
        <f>'Hazard &amp; Exposure'!R8</f>
        <v>5.4681429770664352</v>
      </c>
      <c r="J9" s="12" t="str">
        <f>'Hazard &amp; Exposure'!U8</f>
        <v>x</v>
      </c>
      <c r="K9" s="12">
        <f>'Hazard &amp; Exposure'!W8</f>
        <v>3.1168624037262553</v>
      </c>
      <c r="L9" s="13">
        <f>'Hazard &amp; Exposure'!X8</f>
        <v>3.1168624037262553</v>
      </c>
      <c r="M9" s="13">
        <f t="shared" si="0"/>
        <v>4.3946171811353993</v>
      </c>
      <c r="N9" s="13">
        <f>Vulnerability!F8</f>
        <v>8.9000837536800361</v>
      </c>
      <c r="O9" s="13">
        <f>Vulnerability!I8</f>
        <v>5.2091666666666665</v>
      </c>
      <c r="P9" s="13">
        <f>Vulnerability!P8</f>
        <v>3.3986216053381071</v>
      </c>
      <c r="Q9" s="13">
        <f t="shared" si="1"/>
        <v>6.6019889448412119</v>
      </c>
      <c r="R9" s="13">
        <f>Vulnerability!V8</f>
        <v>0</v>
      </c>
      <c r="S9" s="13">
        <f>Vulnerability!AD8</f>
        <v>3.636301051010328</v>
      </c>
      <c r="T9" s="13">
        <f>Vulnerability!AG8</f>
        <v>6.816239705724767</v>
      </c>
      <c r="U9" s="13">
        <f>Vulnerability!AJ8</f>
        <v>5.420026508936548</v>
      </c>
      <c r="V9" s="13">
        <f>Vulnerability!AM8</f>
        <v>3.8642154439221699E-2</v>
      </c>
      <c r="W9" s="13">
        <f>Vulnerability!AO8</f>
        <v>0</v>
      </c>
      <c r="X9" s="13">
        <f t="shared" si="8"/>
        <v>3.6920411575687835</v>
      </c>
      <c r="Y9" s="13">
        <f t="shared" si="2"/>
        <v>2.0317878656861112</v>
      </c>
      <c r="Z9" s="13">
        <f t="shared" si="3"/>
        <v>4.7126911732924439</v>
      </c>
      <c r="AA9" s="13">
        <f>'Lack of Coping Capacity'!G8</f>
        <v>3.3993058997793524</v>
      </c>
      <c r="AB9" s="13">
        <f>'Lack of Coping Capacity'!J8</f>
        <v>6.1370000000000005</v>
      </c>
      <c r="AC9" s="13">
        <f t="shared" si="4"/>
        <v>4.7681529498896769</v>
      </c>
      <c r="AD9" s="13">
        <f>'Lack of Coping Capacity'!P8</f>
        <v>8.8743733328470107</v>
      </c>
      <c r="AE9" s="13">
        <f>'Lack of Coping Capacity'!S8</f>
        <v>6.5555555555555554</v>
      </c>
      <c r="AF9" s="13">
        <f>'Lack of Coping Capacity'!X8</f>
        <v>5.7691101249667378</v>
      </c>
      <c r="AG9" s="13">
        <f t="shared" si="5"/>
        <v>7.066346337789768</v>
      </c>
      <c r="AH9" s="13">
        <f t="shared" si="6"/>
        <v>6.045958228012756</v>
      </c>
      <c r="AI9" s="13">
        <f t="shared" si="7"/>
        <v>5.0028604734283677</v>
      </c>
    </row>
    <row r="10" spans="1:35" x14ac:dyDescent="0.25">
      <c r="A10" s="127" t="s">
        <v>1</v>
      </c>
      <c r="B10" s="125" t="s">
        <v>364</v>
      </c>
      <c r="C10" s="125" t="s">
        <v>0</v>
      </c>
      <c r="D10" s="104" t="s">
        <v>490</v>
      </c>
      <c r="E10" s="12">
        <f>'Hazard &amp; Exposure'!N9</f>
        <v>1.7777777777777786</v>
      </c>
      <c r="F10" s="12">
        <f>'Hazard &amp; Exposure'!O9</f>
        <v>1.4099353338139586</v>
      </c>
      <c r="G10" s="12">
        <f>'Hazard &amp; Exposure'!P9</f>
        <v>6.6723196209407014</v>
      </c>
      <c r="H10" s="12">
        <f>'Hazard &amp; Exposure'!Q9</f>
        <v>5.2083333333333339</v>
      </c>
      <c r="I10" s="12">
        <f>'Hazard &amp; Exposure'!R9</f>
        <v>4.1320728031192759</v>
      </c>
      <c r="J10" s="12">
        <f>'Hazard &amp; Exposure'!U9</f>
        <v>4</v>
      </c>
      <c r="K10" s="12">
        <f>'Hazard &amp; Exposure'!W9</f>
        <v>3.1168624037262553</v>
      </c>
      <c r="L10" s="13">
        <f>'Hazard &amp; Exposure'!X9</f>
        <v>3.3771291864593289</v>
      </c>
      <c r="M10" s="13">
        <f t="shared" si="0"/>
        <v>3.7642916546754739</v>
      </c>
      <c r="N10" s="13">
        <f>Vulnerability!F9</f>
        <v>9.1538881428756547</v>
      </c>
      <c r="O10" s="13">
        <f>Vulnerability!I9</f>
        <v>5.2091666666666665</v>
      </c>
      <c r="P10" s="13">
        <f>Vulnerability!P9</f>
        <v>3.3985385764827245</v>
      </c>
      <c r="Q10" s="13">
        <f t="shared" si="1"/>
        <v>6.7288703822251756</v>
      </c>
      <c r="R10" s="13">
        <f>Vulnerability!V9</f>
        <v>0</v>
      </c>
      <c r="S10" s="13">
        <f>Vulnerability!AD9</f>
        <v>3.6995907563964026</v>
      </c>
      <c r="T10" s="13">
        <f>Vulnerability!AG9</f>
        <v>6.4829015799295711</v>
      </c>
      <c r="U10" s="13">
        <f>Vulnerability!AJ9</f>
        <v>5.3277707270092431</v>
      </c>
      <c r="V10" s="13">
        <f>Vulnerability!AM9</f>
        <v>0</v>
      </c>
      <c r="W10" s="13">
        <f>Vulnerability!AO9</f>
        <v>0</v>
      </c>
      <c r="X10" s="13">
        <f t="shared" si="8"/>
        <v>3.5636165173802259</v>
      </c>
      <c r="Y10" s="13">
        <f t="shared" si="2"/>
        <v>1.9535431456819552</v>
      </c>
      <c r="Z10" s="13">
        <f t="shared" si="3"/>
        <v>4.7762340550314306</v>
      </c>
      <c r="AA10" s="13">
        <f>'Lack of Coping Capacity'!G9</f>
        <v>3.3993058997793524</v>
      </c>
      <c r="AB10" s="13">
        <f>'Lack of Coping Capacity'!J9</f>
        <v>6.1370000000000005</v>
      </c>
      <c r="AC10" s="13">
        <f t="shared" si="4"/>
        <v>4.7681529498896769</v>
      </c>
      <c r="AD10" s="13">
        <f>'Lack of Coping Capacity'!P9</f>
        <v>8.8743733328470107</v>
      </c>
      <c r="AE10" s="13">
        <f>'Lack of Coping Capacity'!S9</f>
        <v>6.5555555555555554</v>
      </c>
      <c r="AF10" s="13">
        <f>'Lack of Coping Capacity'!X9</f>
        <v>5.9321506492259628</v>
      </c>
      <c r="AG10" s="13">
        <f t="shared" si="5"/>
        <v>7.1206931792095096</v>
      </c>
      <c r="AH10" s="13">
        <f t="shared" si="6"/>
        <v>6.0801018696328546</v>
      </c>
      <c r="AI10" s="13">
        <f t="shared" si="7"/>
        <v>4.7814531761138843</v>
      </c>
    </row>
    <row r="11" spans="1:35" x14ac:dyDescent="0.25">
      <c r="A11" s="127" t="s">
        <v>1</v>
      </c>
      <c r="B11" s="125" t="s">
        <v>365</v>
      </c>
      <c r="C11" s="125" t="s">
        <v>0</v>
      </c>
      <c r="D11" s="104" t="s">
        <v>491</v>
      </c>
      <c r="E11" s="12">
        <f>'Hazard &amp; Exposure'!N10</f>
        <v>4</v>
      </c>
      <c r="F11" s="12">
        <f>'Hazard &amp; Exposure'!O10</f>
        <v>2.7381326068599727</v>
      </c>
      <c r="G11" s="12">
        <f>'Hazard &amp; Exposure'!P10</f>
        <v>7.750291442979913</v>
      </c>
      <c r="H11" s="12">
        <f>'Hazard &amp; Exposure'!Q10</f>
        <v>6.25</v>
      </c>
      <c r="I11" s="12">
        <f>'Hazard &amp; Exposure'!R10</f>
        <v>5.5264149541724104</v>
      </c>
      <c r="J11" s="12">
        <f>'Hazard &amp; Exposure'!U10</f>
        <v>4</v>
      </c>
      <c r="K11" s="12">
        <f>'Hazard &amp; Exposure'!W10</f>
        <v>3.1168624037262553</v>
      </c>
      <c r="L11" s="13">
        <f>'Hazard &amp; Exposure'!X10</f>
        <v>3.3771291864593289</v>
      </c>
      <c r="M11" s="13">
        <f t="shared" si="0"/>
        <v>4.5390536606290945</v>
      </c>
      <c r="N11" s="13">
        <f>Vulnerability!F10</f>
        <v>9.6248652110011932</v>
      </c>
      <c r="O11" s="13">
        <f>Vulnerability!I10</f>
        <v>5.2091666666666665</v>
      </c>
      <c r="P11" s="13">
        <f>Vulnerability!P10</f>
        <v>3.3989132188789632</v>
      </c>
      <c r="Q11" s="13">
        <f t="shared" si="1"/>
        <v>6.9644525768870045</v>
      </c>
      <c r="R11" s="13">
        <f>Vulnerability!V10</f>
        <v>0</v>
      </c>
      <c r="S11" s="13">
        <f>Vulnerability!AD10</f>
        <v>4.2474083947272545</v>
      </c>
      <c r="T11" s="13">
        <f>Vulnerability!AG10</f>
        <v>7.6829136920721819</v>
      </c>
      <c r="U11" s="13">
        <f>Vulnerability!AJ10</f>
        <v>7.9435717776018793</v>
      </c>
      <c r="V11" s="13">
        <f>Vulnerability!AM10</f>
        <v>3.8642154439221699E-2</v>
      </c>
      <c r="W11" s="13">
        <f>Vulnerability!AO10</f>
        <v>0</v>
      </c>
      <c r="X11" s="13">
        <f t="shared" si="8"/>
        <v>4.9099979965409801</v>
      </c>
      <c r="Y11" s="13">
        <f t="shared" si="2"/>
        <v>2.8104330166084091</v>
      </c>
      <c r="Z11" s="13">
        <f t="shared" si="3"/>
        <v>5.2442484349939411</v>
      </c>
      <c r="AA11" s="13">
        <f>'Lack of Coping Capacity'!G10</f>
        <v>3.3993058997793524</v>
      </c>
      <c r="AB11" s="13">
        <f>'Lack of Coping Capacity'!J10</f>
        <v>6.1370000000000005</v>
      </c>
      <c r="AC11" s="13">
        <f t="shared" si="4"/>
        <v>4.7681529498896769</v>
      </c>
      <c r="AD11" s="13">
        <f>'Lack of Coping Capacity'!P10</f>
        <v>8.8743733328470107</v>
      </c>
      <c r="AE11" s="13">
        <f>'Lack of Coping Capacity'!S10</f>
        <v>6.5555555555555554</v>
      </c>
      <c r="AF11" s="13">
        <f>'Lack of Coping Capacity'!X10</f>
        <v>5.7115824641460229</v>
      </c>
      <c r="AG11" s="13">
        <f t="shared" si="5"/>
        <v>7.0471704508495305</v>
      </c>
      <c r="AH11" s="13">
        <f t="shared" si="6"/>
        <v>6.0339656948633333</v>
      </c>
      <c r="AI11" s="13">
        <f t="shared" si="7"/>
        <v>5.2370148293307786</v>
      </c>
    </row>
    <row r="12" spans="1:35" x14ac:dyDescent="0.25">
      <c r="A12" s="127" t="s">
        <v>1</v>
      </c>
      <c r="B12" s="125" t="s">
        <v>366</v>
      </c>
      <c r="C12" s="125" t="s">
        <v>0</v>
      </c>
      <c r="D12" s="104" t="s">
        <v>492</v>
      </c>
      <c r="E12" s="12">
        <f>'Hazard &amp; Exposure'!N11</f>
        <v>1</v>
      </c>
      <c r="F12" s="12">
        <f>'Hazard &amp; Exposure'!O11</f>
        <v>1.9924628627960494</v>
      </c>
      <c r="G12" s="12">
        <f>'Hazard &amp; Exposure'!P11</f>
        <v>6.0265561550983868</v>
      </c>
      <c r="H12" s="12">
        <f>'Hazard &amp; Exposure'!Q11</f>
        <v>6.25</v>
      </c>
      <c r="I12" s="12">
        <f>'Hazard &amp; Exposure'!R11</f>
        <v>4.2018841362578199</v>
      </c>
      <c r="J12" s="12">
        <f>'Hazard &amp; Exposure'!U11</f>
        <v>4</v>
      </c>
      <c r="K12" s="12">
        <f>'Hazard &amp; Exposure'!W11</f>
        <v>3.1168624037262553</v>
      </c>
      <c r="L12" s="13">
        <f>'Hazard &amp; Exposure'!X11</f>
        <v>3.3771291864593289</v>
      </c>
      <c r="M12" s="13">
        <f t="shared" si="0"/>
        <v>3.8011291318698577</v>
      </c>
      <c r="N12" s="13">
        <f>Vulnerability!F11</f>
        <v>7.3958682604086023</v>
      </c>
      <c r="O12" s="13">
        <f>Vulnerability!I11</f>
        <v>5.2091666666666665</v>
      </c>
      <c r="P12" s="13">
        <f>Vulnerability!P11</f>
        <v>3.3984292214049034</v>
      </c>
      <c r="Q12" s="13">
        <f t="shared" si="1"/>
        <v>5.8498331022221937</v>
      </c>
      <c r="R12" s="13">
        <f>Vulnerability!V11</f>
        <v>1.5763158907818107</v>
      </c>
      <c r="S12" s="13">
        <f>Vulnerability!AD11</f>
        <v>3.6495125744694192</v>
      </c>
      <c r="T12" s="13">
        <f>Vulnerability!AG11</f>
        <v>6.1606977372318124</v>
      </c>
      <c r="U12" s="13">
        <f>Vulnerability!AJ11</f>
        <v>3.8411946349857384</v>
      </c>
      <c r="V12" s="13">
        <f>Vulnerability!AM11</f>
        <v>0.37027580227548285</v>
      </c>
      <c r="W12" s="13">
        <f>Vulnerability!AO11</f>
        <v>0</v>
      </c>
      <c r="X12" s="13">
        <f t="shared" si="8"/>
        <v>3.1465900937857643</v>
      </c>
      <c r="Y12" s="13">
        <f t="shared" si="2"/>
        <v>2.3967507256206204</v>
      </c>
      <c r="Z12" s="13">
        <f t="shared" si="3"/>
        <v>4.3399463178341176</v>
      </c>
      <c r="AA12" s="13">
        <f>'Lack of Coping Capacity'!G11</f>
        <v>3.3993058997793524</v>
      </c>
      <c r="AB12" s="13">
        <f>'Lack of Coping Capacity'!J11</f>
        <v>6.1370000000000005</v>
      </c>
      <c r="AC12" s="13">
        <f t="shared" si="4"/>
        <v>4.7681529498896769</v>
      </c>
      <c r="AD12" s="13">
        <f>'Lack of Coping Capacity'!P11</f>
        <v>8.8743733328470107</v>
      </c>
      <c r="AE12" s="13">
        <f>'Lack of Coping Capacity'!S11</f>
        <v>6.5555555555555554</v>
      </c>
      <c r="AF12" s="13">
        <f>'Lack of Coping Capacity'!X11</f>
        <v>5.7115824641460229</v>
      </c>
      <c r="AG12" s="13">
        <f t="shared" si="5"/>
        <v>7.0471704508495305</v>
      </c>
      <c r="AH12" s="13">
        <f t="shared" si="6"/>
        <v>6.0339656948633333</v>
      </c>
      <c r="AI12" s="13">
        <f t="shared" si="7"/>
        <v>4.6344685501538727</v>
      </c>
    </row>
    <row r="13" spans="1:35" x14ac:dyDescent="0.25">
      <c r="A13" s="127" t="s">
        <v>1</v>
      </c>
      <c r="B13" s="125" t="s">
        <v>373</v>
      </c>
      <c r="C13" s="125" t="s">
        <v>0</v>
      </c>
      <c r="D13" s="104" t="s">
        <v>618</v>
      </c>
      <c r="E13" s="12">
        <f>'Hazard &amp; Exposure'!N12</f>
        <v>2.7777777777777786</v>
      </c>
      <c r="F13" s="12">
        <f>'Hazard &amp; Exposure'!O12</f>
        <v>0</v>
      </c>
      <c r="G13" s="12">
        <f>'Hazard &amp; Exposure'!P12</f>
        <v>4.6354417414429827</v>
      </c>
      <c r="H13" s="12">
        <f>'Hazard &amp; Exposure'!Q12</f>
        <v>7.291666666666667</v>
      </c>
      <c r="I13" s="12">
        <f>'Hazard &amp; Exposure'!R12</f>
        <v>4.1933545145144615</v>
      </c>
      <c r="J13" s="12">
        <f>'Hazard &amp; Exposure'!U12</f>
        <v>4</v>
      </c>
      <c r="K13" s="12">
        <f>'Hazard &amp; Exposure'!W12</f>
        <v>3.1168624037262553</v>
      </c>
      <c r="L13" s="13">
        <f>'Hazard &amp; Exposure'!X12</f>
        <v>3.3771291864593289</v>
      </c>
      <c r="M13" s="13">
        <f t="shared" si="0"/>
        <v>3.7966183414640509</v>
      </c>
      <c r="N13" s="13">
        <f>Vulnerability!F12</f>
        <v>9.3006450731932659</v>
      </c>
      <c r="O13" s="13">
        <f>Vulnerability!I12</f>
        <v>5.2091666666666665</v>
      </c>
      <c r="P13" s="13">
        <f>Vulnerability!P12</f>
        <v>3.3986762828770174</v>
      </c>
      <c r="Q13" s="13">
        <f t="shared" si="1"/>
        <v>6.8022832739825541</v>
      </c>
      <c r="R13" s="13">
        <f>Vulnerability!V12</f>
        <v>0</v>
      </c>
      <c r="S13" s="13">
        <f>Vulnerability!AD12</f>
        <v>3.8380386621325533</v>
      </c>
      <c r="T13" s="13">
        <f>Vulnerability!AG12</f>
        <v>6.9051428852382148</v>
      </c>
      <c r="U13" s="13">
        <f>Vulnerability!AJ12</f>
        <v>6.1157804635074768</v>
      </c>
      <c r="V13" s="13">
        <f>Vulnerability!AM12</f>
        <v>3.8642154439221699E-2</v>
      </c>
      <c r="W13" s="13">
        <f>Vulnerability!AO12</f>
        <v>0</v>
      </c>
      <c r="X13" s="13">
        <f t="shared" si="8"/>
        <v>3.9524793883230775</v>
      </c>
      <c r="Y13" s="13">
        <f t="shared" si="2"/>
        <v>2.1925712936621462</v>
      </c>
      <c r="Z13" s="13">
        <f t="shared" si="3"/>
        <v>4.9120424204154238</v>
      </c>
      <c r="AA13" s="13">
        <f>'Lack of Coping Capacity'!G12</f>
        <v>3.3993058997793524</v>
      </c>
      <c r="AB13" s="13">
        <f>'Lack of Coping Capacity'!J12</f>
        <v>6.1370000000000005</v>
      </c>
      <c r="AC13" s="13">
        <f t="shared" si="4"/>
        <v>4.7681529498896769</v>
      </c>
      <c r="AD13" s="13">
        <f>'Lack of Coping Capacity'!P12</f>
        <v>8.8743733328470107</v>
      </c>
      <c r="AE13" s="13">
        <f>'Lack of Coping Capacity'!S12</f>
        <v>6.5555555555555554</v>
      </c>
      <c r="AF13" s="13">
        <f>'Lack of Coping Capacity'!X12</f>
        <v>5.7115824641460229</v>
      </c>
      <c r="AG13" s="13">
        <f t="shared" si="5"/>
        <v>7.0471704508495305</v>
      </c>
      <c r="AH13" s="13">
        <f t="shared" si="6"/>
        <v>6.0339656948633333</v>
      </c>
      <c r="AI13" s="13">
        <f t="shared" si="7"/>
        <v>4.8278521576071194</v>
      </c>
    </row>
    <row r="14" spans="1:35" x14ac:dyDescent="0.25">
      <c r="A14" s="127" t="s">
        <v>1</v>
      </c>
      <c r="B14" s="125" t="s">
        <v>367</v>
      </c>
      <c r="C14" s="125" t="s">
        <v>0</v>
      </c>
      <c r="D14" s="104" t="s">
        <v>493</v>
      </c>
      <c r="E14" s="12">
        <f>'Hazard &amp; Exposure'!N13</f>
        <v>4</v>
      </c>
      <c r="F14" s="12">
        <f>'Hazard &amp; Exposure'!O13</f>
        <v>3.5539838663313121</v>
      </c>
      <c r="G14" s="12">
        <f>'Hazard &amp; Exposure'!P13</f>
        <v>10</v>
      </c>
      <c r="H14" s="12">
        <f>'Hazard &amp; Exposure'!Q13</f>
        <v>6.25</v>
      </c>
      <c r="I14" s="12">
        <f>'Hazard &amp; Exposure'!R13</f>
        <v>6.9835186604746546</v>
      </c>
      <c r="J14" s="12" t="str">
        <f>'Hazard &amp; Exposure'!U13</f>
        <v>x</v>
      </c>
      <c r="K14" s="12">
        <f>'Hazard &amp; Exposure'!W13</f>
        <v>3.1168624037262553</v>
      </c>
      <c r="L14" s="13">
        <f>'Hazard &amp; Exposure'!X13</f>
        <v>3.1168624037262553</v>
      </c>
      <c r="M14" s="13">
        <f t="shared" si="0"/>
        <v>5.3668095336247781</v>
      </c>
      <c r="N14" s="13">
        <f>Vulnerability!F13</f>
        <v>9.2545654926496894</v>
      </c>
      <c r="O14" s="13">
        <f>Vulnerability!I13</f>
        <v>5.2091666666666665</v>
      </c>
      <c r="P14" s="13">
        <f>Vulnerability!P13</f>
        <v>3.3985608525170954</v>
      </c>
      <c r="Q14" s="13">
        <f t="shared" si="1"/>
        <v>6.779214626120786</v>
      </c>
      <c r="R14" s="13">
        <f>Vulnerability!V13</f>
        <v>0</v>
      </c>
      <c r="S14" s="13">
        <f>Vulnerability!AD13</f>
        <v>3.8760336931799544</v>
      </c>
      <c r="T14" s="13">
        <f>Vulnerability!AG13</f>
        <v>6.8828716941325698</v>
      </c>
      <c r="U14" s="13">
        <f>Vulnerability!AJ13</f>
        <v>4.5817539042161215</v>
      </c>
      <c r="V14" s="13">
        <f>Vulnerability!AM13</f>
        <v>3.8642154439221699E-2</v>
      </c>
      <c r="W14" s="13">
        <f>Vulnerability!AO13</f>
        <v>0</v>
      </c>
      <c r="X14" s="13">
        <f t="shared" si="8"/>
        <v>3.5585364234870642</v>
      </c>
      <c r="Y14" s="13">
        <f t="shared" si="2"/>
        <v>1.9504617602650656</v>
      </c>
      <c r="Z14" s="13">
        <f t="shared" si="3"/>
        <v>4.8116679037189778</v>
      </c>
      <c r="AA14" s="13">
        <f>'Lack of Coping Capacity'!G13</f>
        <v>3.3993058997793524</v>
      </c>
      <c r="AB14" s="13">
        <f>'Lack of Coping Capacity'!J13</f>
        <v>6.1370000000000005</v>
      </c>
      <c r="AC14" s="13">
        <f t="shared" si="4"/>
        <v>4.7681529498896769</v>
      </c>
      <c r="AD14" s="13">
        <f>'Lack of Coping Capacity'!P13</f>
        <v>8.8743733328470107</v>
      </c>
      <c r="AE14" s="13">
        <f>'Lack of Coping Capacity'!S13</f>
        <v>6.5555555555555554</v>
      </c>
      <c r="AF14" s="13">
        <f>'Lack of Coping Capacity'!X13</f>
        <v>5.7455140098352073</v>
      </c>
      <c r="AG14" s="13">
        <f t="shared" si="5"/>
        <v>7.0584809660792578</v>
      </c>
      <c r="AH14" s="13">
        <f t="shared" si="6"/>
        <v>6.0410358204628745</v>
      </c>
      <c r="AI14" s="13">
        <f t="shared" si="7"/>
        <v>5.3832069940428076</v>
      </c>
    </row>
    <row r="15" spans="1:35" x14ac:dyDescent="0.25">
      <c r="A15" s="127" t="s">
        <v>1</v>
      </c>
      <c r="B15" s="125" t="s">
        <v>368</v>
      </c>
      <c r="C15" s="125" t="s">
        <v>0</v>
      </c>
      <c r="D15" s="104" t="s">
        <v>494</v>
      </c>
      <c r="E15" s="12">
        <f>'Hazard &amp; Exposure'!N14</f>
        <v>5.4444444444444455</v>
      </c>
      <c r="F15" s="12">
        <f>'Hazard &amp; Exposure'!O14</f>
        <v>3.1412834750914764</v>
      </c>
      <c r="G15" s="12">
        <f>'Hazard &amp; Exposure'!P14</f>
        <v>4.5400592281442442</v>
      </c>
      <c r="H15" s="12">
        <f>'Hazard &amp; Exposure'!Q14</f>
        <v>5.2083333333333339</v>
      </c>
      <c r="I15" s="12">
        <f>'Hazard &amp; Exposure'!R14</f>
        <v>4.6416667618252481</v>
      </c>
      <c r="J15" s="12" t="str">
        <f>'Hazard &amp; Exposure'!U14</f>
        <v>x</v>
      </c>
      <c r="K15" s="12">
        <f>'Hazard &amp; Exposure'!W14</f>
        <v>3.1168624037262553</v>
      </c>
      <c r="L15" s="13">
        <f>'Hazard &amp; Exposure'!X14</f>
        <v>3.1168624037262553</v>
      </c>
      <c r="M15" s="13">
        <f t="shared" si="0"/>
        <v>3.9195641894275179</v>
      </c>
      <c r="N15" s="13">
        <f>Vulnerability!F14</f>
        <v>9.6716060785247695</v>
      </c>
      <c r="O15" s="13">
        <f>Vulnerability!I14</f>
        <v>5.2091666666666665</v>
      </c>
      <c r="P15" s="13">
        <f>Vulnerability!P14</f>
        <v>3.3988970181266929</v>
      </c>
      <c r="Q15" s="13">
        <f t="shared" si="1"/>
        <v>6.9878189604607241</v>
      </c>
      <c r="R15" s="13">
        <f>Vulnerability!V14</f>
        <v>6.0326490885980508</v>
      </c>
      <c r="S15" s="13">
        <f>Vulnerability!AD14</f>
        <v>4.0077424922192133</v>
      </c>
      <c r="T15" s="13">
        <f>Vulnerability!AG14</f>
        <v>6.4828964917134382</v>
      </c>
      <c r="U15" s="13">
        <f>Vulnerability!AJ14</f>
        <v>6.1922902656555543</v>
      </c>
      <c r="V15" s="13">
        <f>Vulnerability!AM14</f>
        <v>3.8642154439221699E-2</v>
      </c>
      <c r="W15" s="13">
        <f>Vulnerability!AO14</f>
        <v>1.5789473684210531</v>
      </c>
      <c r="X15" s="13">
        <f t="shared" si="8"/>
        <v>4.0895292654694053</v>
      </c>
      <c r="Y15" s="13">
        <f t="shared" si="2"/>
        <v>5.1396090604492706</v>
      </c>
      <c r="Z15" s="13">
        <f t="shared" si="3"/>
        <v>6.149030143101152</v>
      </c>
      <c r="AA15" s="13">
        <f>'Lack of Coping Capacity'!G14</f>
        <v>3.3993058997793524</v>
      </c>
      <c r="AB15" s="13">
        <f>'Lack of Coping Capacity'!J14</f>
        <v>6.1370000000000005</v>
      </c>
      <c r="AC15" s="13">
        <f t="shared" si="4"/>
        <v>4.7681529498896769</v>
      </c>
      <c r="AD15" s="13">
        <f>'Lack of Coping Capacity'!P14</f>
        <v>8.8743733328470107</v>
      </c>
      <c r="AE15" s="13">
        <f>'Lack of Coping Capacity'!S14</f>
        <v>6.5555555555555554</v>
      </c>
      <c r="AF15" s="13">
        <f>'Lack of Coping Capacity'!X14</f>
        <v>5.7115824641460229</v>
      </c>
      <c r="AG15" s="13">
        <f t="shared" si="5"/>
        <v>7.0471704508495305</v>
      </c>
      <c r="AH15" s="13">
        <f t="shared" si="6"/>
        <v>6.0339656948633333</v>
      </c>
      <c r="AI15" s="13">
        <f t="shared" si="7"/>
        <v>5.2587486470569269</v>
      </c>
    </row>
    <row r="16" spans="1:35" x14ac:dyDescent="0.25">
      <c r="A16" s="127" t="s">
        <v>1</v>
      </c>
      <c r="B16" s="125" t="s">
        <v>369</v>
      </c>
      <c r="C16" s="125" t="s">
        <v>0</v>
      </c>
      <c r="D16" s="104" t="s">
        <v>495</v>
      </c>
      <c r="E16" s="12">
        <f>'Hazard &amp; Exposure'!N15</f>
        <v>1.7777777777777786</v>
      </c>
      <c r="F16" s="12">
        <f>'Hazard &amp; Exposure'!O15</f>
        <v>3.1808190375665242</v>
      </c>
      <c r="G16" s="12">
        <f>'Hazard &amp; Exposure'!P15</f>
        <v>2.7846336343204348</v>
      </c>
      <c r="H16" s="12">
        <f>'Hazard &amp; Exposure'!Q15</f>
        <v>6.25</v>
      </c>
      <c r="I16" s="12">
        <f>'Hazard &amp; Exposure'!R15</f>
        <v>3.7128321188004754</v>
      </c>
      <c r="J16" s="12" t="str">
        <f>'Hazard &amp; Exposure'!U15</f>
        <v>x</v>
      </c>
      <c r="K16" s="12">
        <f>'Hazard &amp; Exposure'!W15</f>
        <v>3.1168624037262553</v>
      </c>
      <c r="L16" s="13">
        <f>'Hazard &amp; Exposure'!X15</f>
        <v>3.1168624037262553</v>
      </c>
      <c r="M16" s="13">
        <f t="shared" si="0"/>
        <v>3.4206181313892103</v>
      </c>
      <c r="N16" s="13">
        <f>Vulnerability!F15</f>
        <v>9.6895300590569704</v>
      </c>
      <c r="O16" s="13">
        <f>Vulnerability!I15</f>
        <v>5.2091666666666665</v>
      </c>
      <c r="P16" s="13">
        <f>Vulnerability!P15</f>
        <v>3.3988261398355135</v>
      </c>
      <c r="Q16" s="13">
        <f t="shared" si="1"/>
        <v>6.9967632311540306</v>
      </c>
      <c r="R16" s="13">
        <f>Vulnerability!V15</f>
        <v>0</v>
      </c>
      <c r="S16" s="13">
        <f>Vulnerability!AD15</f>
        <v>3.8227697782252057</v>
      </c>
      <c r="T16" s="13">
        <f>Vulnerability!AG15</f>
        <v>6.394021974531352</v>
      </c>
      <c r="U16" s="13">
        <f>Vulnerability!AJ15</f>
        <v>4.9394703750827773</v>
      </c>
      <c r="V16" s="13">
        <f>Vulnerability!AM15</f>
        <v>3.8642154439221699E-2</v>
      </c>
      <c r="W16" s="13">
        <f>Vulnerability!AO15</f>
        <v>0</v>
      </c>
      <c r="X16" s="13">
        <f t="shared" si="8"/>
        <v>3.4667520657723028</v>
      </c>
      <c r="Y16" s="13">
        <f t="shared" si="2"/>
        <v>1.8949664331024825</v>
      </c>
      <c r="Z16" s="13">
        <f t="shared" si="3"/>
        <v>4.9533172433900958</v>
      </c>
      <c r="AA16" s="13">
        <f>'Lack of Coping Capacity'!G15</f>
        <v>3.3993058997793524</v>
      </c>
      <c r="AB16" s="13">
        <f>'Lack of Coping Capacity'!J15</f>
        <v>6.1370000000000005</v>
      </c>
      <c r="AC16" s="13">
        <f t="shared" si="4"/>
        <v>4.7681529498896769</v>
      </c>
      <c r="AD16" s="13">
        <f>'Lack of Coping Capacity'!P15</f>
        <v>8.8743733328470107</v>
      </c>
      <c r="AE16" s="13">
        <f>'Lack of Coping Capacity'!S15</f>
        <v>6.5555555555555554</v>
      </c>
      <c r="AF16" s="13">
        <f>'Lack of Coping Capacity'!X15</f>
        <v>5.7115824641460229</v>
      </c>
      <c r="AG16" s="13">
        <f t="shared" si="5"/>
        <v>7.0471704508495305</v>
      </c>
      <c r="AH16" s="13">
        <f t="shared" si="6"/>
        <v>6.0339656948633333</v>
      </c>
      <c r="AI16" s="13">
        <f t="shared" si="7"/>
        <v>4.6759284605692457</v>
      </c>
    </row>
    <row r="17" spans="1:35" x14ac:dyDescent="0.25">
      <c r="A17" s="127" t="s">
        <v>3</v>
      </c>
      <c r="B17" s="125" t="s">
        <v>370</v>
      </c>
      <c r="C17" s="125" t="s">
        <v>2</v>
      </c>
      <c r="D17" s="104" t="s">
        <v>496</v>
      </c>
      <c r="E17" s="12" t="str">
        <f>'Hazard &amp; Exposure'!N16</f>
        <v>x</v>
      </c>
      <c r="F17" s="12">
        <f>'Hazard &amp; Exposure'!O16</f>
        <v>2.1363256302805569</v>
      </c>
      <c r="G17" s="12">
        <f>'Hazard &amp; Exposure'!P16</f>
        <v>10</v>
      </c>
      <c r="H17" s="12">
        <f>'Hazard &amp; Exposure'!Q16</f>
        <v>6.25</v>
      </c>
      <c r="I17" s="12">
        <f>'Hazard &amp; Exposure'!R16</f>
        <v>2.1363256302805569</v>
      </c>
      <c r="J17" s="12">
        <f>'Hazard &amp; Exposure'!U16</f>
        <v>4</v>
      </c>
      <c r="K17" s="12">
        <f>'Hazard &amp; Exposure'!W16</f>
        <v>3.0754735150746932</v>
      </c>
      <c r="L17" s="13">
        <f>'Hazard &amp; Exposure'!X16</f>
        <v>3.3498125199492979</v>
      </c>
      <c r="M17" s="13">
        <f t="shared" si="0"/>
        <v>2.7650947015687914</v>
      </c>
      <c r="N17" s="13">
        <f>Vulnerability!F16</f>
        <v>5.8045945557316214</v>
      </c>
      <c r="O17" s="13">
        <f>Vulnerability!I16</f>
        <v>8.7966666666666669</v>
      </c>
      <c r="P17" s="13">
        <f>Vulnerability!P16</f>
        <v>0.91025137819435875</v>
      </c>
      <c r="Q17" s="13">
        <f t="shared" si="1"/>
        <v>5.3290267890810679</v>
      </c>
      <c r="R17" s="13">
        <f>Vulnerability!V16</f>
        <v>5.4561450946726264</v>
      </c>
      <c r="S17" s="13">
        <f>Vulnerability!AD16</f>
        <v>6.3570786640998262</v>
      </c>
      <c r="T17" s="13">
        <f>Vulnerability!AG16</f>
        <v>6.5726461153370117</v>
      </c>
      <c r="U17" s="13">
        <f>Vulnerability!AJ16</f>
        <v>3.7065426190869655</v>
      </c>
      <c r="V17" s="13">
        <f>Vulnerability!AM16</f>
        <v>0.46956866361697536</v>
      </c>
      <c r="W17" s="13" t="str">
        <f>Vulnerability!AO16</f>
        <v>x</v>
      </c>
      <c r="X17" s="13">
        <f t="shared" si="8"/>
        <v>4.6898716340426452</v>
      </c>
      <c r="Y17" s="13">
        <f t="shared" si="2"/>
        <v>5.0851762437037804</v>
      </c>
      <c r="Z17" s="13">
        <f t="shared" si="3"/>
        <v>5.208360606269312</v>
      </c>
      <c r="AA17" s="13">
        <f>'Lack of Coping Capacity'!G16</f>
        <v>9.3271774990090854</v>
      </c>
      <c r="AB17" s="13">
        <f>'Lack of Coping Capacity'!J16</f>
        <v>7.0339999999999998</v>
      </c>
      <c r="AC17" s="13">
        <f t="shared" si="4"/>
        <v>8.1805887495045422</v>
      </c>
      <c r="AD17" s="13">
        <f>'Lack of Coping Capacity'!P16</f>
        <v>6.7341248554720501</v>
      </c>
      <c r="AE17" s="13">
        <f>'Lack of Coping Capacity'!S16</f>
        <v>5.46</v>
      </c>
      <c r="AF17" s="13">
        <f>'Lack of Coping Capacity'!X16</f>
        <v>6.222218240292527</v>
      </c>
      <c r="AG17" s="13">
        <f t="shared" si="5"/>
        <v>6.1387810319215257</v>
      </c>
      <c r="AH17" s="13">
        <f t="shared" si="6"/>
        <v>7.2938444861091281</v>
      </c>
      <c r="AI17" s="13">
        <f t="shared" si="7"/>
        <v>4.7183394821477602</v>
      </c>
    </row>
    <row r="18" spans="1:35" x14ac:dyDescent="0.25">
      <c r="A18" s="127" t="s">
        <v>3</v>
      </c>
      <c r="B18" s="125" t="s">
        <v>360</v>
      </c>
      <c r="C18" s="125" t="s">
        <v>2</v>
      </c>
      <c r="D18" s="104" t="s">
        <v>497</v>
      </c>
      <c r="E18" s="12" t="str">
        <f>'Hazard &amp; Exposure'!N17</f>
        <v>x</v>
      </c>
      <c r="F18" s="12">
        <f>'Hazard &amp; Exposure'!O17</f>
        <v>2.4515721702883169</v>
      </c>
      <c r="G18" s="12">
        <f>'Hazard &amp; Exposure'!P17</f>
        <v>3.146964252425585</v>
      </c>
      <c r="H18" s="12">
        <f>'Hazard &amp; Exposure'!Q17</f>
        <v>8.3333333333333339</v>
      </c>
      <c r="I18" s="12">
        <f>'Hazard &amp; Exposure'!R17</f>
        <v>2.4515721702883169</v>
      </c>
      <c r="J18" s="12" t="str">
        <f>'Hazard &amp; Exposure'!U17</f>
        <v>x</v>
      </c>
      <c r="K18" s="12">
        <f>'Hazard &amp; Exposure'!W17</f>
        <v>3.0754735150746932</v>
      </c>
      <c r="L18" s="13">
        <f>'Hazard &amp; Exposure'!X17</f>
        <v>3.0754735150746932</v>
      </c>
      <c r="M18" s="13">
        <f t="shared" si="0"/>
        <v>2.7693537017148739</v>
      </c>
      <c r="N18" s="13">
        <f>Vulnerability!F17</f>
        <v>5.234072558723625</v>
      </c>
      <c r="O18" s="13">
        <f>Vulnerability!I17</f>
        <v>8.7966666666666669</v>
      </c>
      <c r="P18" s="13">
        <f>Vulnerability!P17</f>
        <v>0.91011299458159911</v>
      </c>
      <c r="Q18" s="13">
        <f t="shared" si="1"/>
        <v>5.043731194673879</v>
      </c>
      <c r="R18" s="13">
        <f>Vulnerability!V17</f>
        <v>0</v>
      </c>
      <c r="S18" s="13">
        <f>Vulnerability!AD17</f>
        <v>6.8588627550188903</v>
      </c>
      <c r="T18" s="13">
        <f>Vulnerability!AG17</f>
        <v>5.5760631772648619</v>
      </c>
      <c r="U18" s="13">
        <f>Vulnerability!AJ17</f>
        <v>0.87457992566973264</v>
      </c>
      <c r="V18" s="13">
        <f>Vulnerability!AM17</f>
        <v>0</v>
      </c>
      <c r="W18" s="13" t="str">
        <f>Vulnerability!AO17</f>
        <v>x</v>
      </c>
      <c r="X18" s="13">
        <f t="shared" si="8"/>
        <v>3.9180694092415851</v>
      </c>
      <c r="Y18" s="13">
        <f t="shared" si="2"/>
        <v>2.1711622535209272</v>
      </c>
      <c r="Z18" s="13">
        <f t="shared" si="3"/>
        <v>3.7461897841369622</v>
      </c>
      <c r="AA18" s="13">
        <f>'Lack of Coping Capacity'!G17</f>
        <v>9.3271774990090854</v>
      </c>
      <c r="AB18" s="13">
        <f>'Lack of Coping Capacity'!J17</f>
        <v>7.0339999999999998</v>
      </c>
      <c r="AC18" s="13">
        <f t="shared" si="4"/>
        <v>8.1805887495045422</v>
      </c>
      <c r="AD18" s="13">
        <f>'Lack of Coping Capacity'!P17</f>
        <v>6.7341248554720501</v>
      </c>
      <c r="AE18" s="13">
        <f>'Lack of Coping Capacity'!S17</f>
        <v>5.46</v>
      </c>
      <c r="AF18" s="13">
        <f>'Lack of Coping Capacity'!X17</f>
        <v>6.2936812947386045</v>
      </c>
      <c r="AG18" s="13">
        <f t="shared" si="5"/>
        <v>6.1626020500702188</v>
      </c>
      <c r="AH18" s="13">
        <f t="shared" si="6"/>
        <v>7.3029991826099208</v>
      </c>
      <c r="AI18" s="13">
        <f t="shared" si="7"/>
        <v>4.231455891787995</v>
      </c>
    </row>
    <row r="19" spans="1:35" x14ac:dyDescent="0.25">
      <c r="A19" s="127" t="s">
        <v>3</v>
      </c>
      <c r="B19" s="125" t="s">
        <v>371</v>
      </c>
      <c r="C19" s="125" t="s">
        <v>2</v>
      </c>
      <c r="D19" s="104" t="s">
        <v>498</v>
      </c>
      <c r="E19" s="12" t="str">
        <f>'Hazard &amp; Exposure'!N18</f>
        <v>x</v>
      </c>
      <c r="F19" s="12">
        <f>'Hazard &amp; Exposure'!O18</f>
        <v>5.3735541397595457</v>
      </c>
      <c r="G19" s="12">
        <f>'Hazard &amp; Exposure'!P18</f>
        <v>7.6895224172483019</v>
      </c>
      <c r="H19" s="12">
        <f>'Hazard &amp; Exposure'!Q18</f>
        <v>6.25</v>
      </c>
      <c r="I19" s="12">
        <f>'Hazard &amp; Exposure'!R18</f>
        <v>5.3735541397595457</v>
      </c>
      <c r="J19" s="12" t="str">
        <f>'Hazard &amp; Exposure'!U18</f>
        <v>x</v>
      </c>
      <c r="K19" s="12">
        <f>'Hazard &amp; Exposure'!W18</f>
        <v>8.0754735150746928</v>
      </c>
      <c r="L19" s="13">
        <f>'Hazard &amp; Exposure'!X18</f>
        <v>8.0754735150746928</v>
      </c>
      <c r="M19" s="13">
        <f t="shared" si="0"/>
        <v>6.9377259561516924</v>
      </c>
      <c r="N19" s="13">
        <f>Vulnerability!F18</f>
        <v>8.1158949189161795</v>
      </c>
      <c r="O19" s="13">
        <f>Vulnerability!I18</f>
        <v>8.7966666666666669</v>
      </c>
      <c r="P19" s="13">
        <f>Vulnerability!P18</f>
        <v>0.91066753550136603</v>
      </c>
      <c r="Q19" s="13">
        <f t="shared" si="1"/>
        <v>6.4847810100000984</v>
      </c>
      <c r="R19" s="13">
        <f>Vulnerability!V18</f>
        <v>5.0890058592425662</v>
      </c>
      <c r="S19" s="13">
        <f>Vulnerability!AD18</f>
        <v>7.9060304775454613</v>
      </c>
      <c r="T19" s="13">
        <f>Vulnerability!AG18</f>
        <v>7.977785105931317</v>
      </c>
      <c r="U19" s="13">
        <f>Vulnerability!AJ18</f>
        <v>4.8480923209778544</v>
      </c>
      <c r="V19" s="13">
        <f>Vulnerability!AM18</f>
        <v>0.17062335936047646</v>
      </c>
      <c r="W19" s="13" t="str">
        <f>Vulnerability!AO18</f>
        <v>x</v>
      </c>
      <c r="X19" s="13">
        <f t="shared" si="8"/>
        <v>5.9893863555991889</v>
      </c>
      <c r="Y19" s="13">
        <f t="shared" si="2"/>
        <v>5.5574127443654442</v>
      </c>
      <c r="Z19" s="13">
        <f t="shared" si="3"/>
        <v>6.0422609528832574</v>
      </c>
      <c r="AA19" s="13">
        <f>'Lack of Coping Capacity'!G18</f>
        <v>9.3271774990090854</v>
      </c>
      <c r="AB19" s="13">
        <f>'Lack of Coping Capacity'!J18</f>
        <v>7.0339999999999998</v>
      </c>
      <c r="AC19" s="13">
        <f t="shared" si="4"/>
        <v>8.1805887495045422</v>
      </c>
      <c r="AD19" s="13">
        <f>'Lack of Coping Capacity'!P18</f>
        <v>6.7341248554720501</v>
      </c>
      <c r="AE19" s="13">
        <f>'Lack of Coping Capacity'!S18</f>
        <v>5.46</v>
      </c>
      <c r="AF19" s="13">
        <f>'Lack of Coping Capacity'!X18</f>
        <v>6.2243061366483907</v>
      </c>
      <c r="AG19" s="13">
        <f t="shared" si="5"/>
        <v>6.1394769973734808</v>
      </c>
      <c r="AH19" s="13">
        <f t="shared" si="6"/>
        <v>7.2941116424139807</v>
      </c>
      <c r="AI19" s="13">
        <f t="shared" si="7"/>
        <v>6.736945100509578</v>
      </c>
    </row>
    <row r="20" spans="1:35" x14ac:dyDescent="0.25">
      <c r="A20" s="127" t="s">
        <v>3</v>
      </c>
      <c r="B20" s="125" t="s">
        <v>365</v>
      </c>
      <c r="C20" s="125" t="s">
        <v>2</v>
      </c>
      <c r="D20" s="104" t="s">
        <v>499</v>
      </c>
      <c r="E20" s="12" t="str">
        <f>'Hazard &amp; Exposure'!N19</f>
        <v>x</v>
      </c>
      <c r="F20" s="12">
        <f>'Hazard &amp; Exposure'!O19</f>
        <v>4.7340183782218794</v>
      </c>
      <c r="G20" s="12">
        <f>'Hazard &amp; Exposure'!P19</f>
        <v>8.4615932987125611</v>
      </c>
      <c r="H20" s="12">
        <f>'Hazard &amp; Exposure'!Q19</f>
        <v>0</v>
      </c>
      <c r="I20" s="12">
        <f>'Hazard &amp; Exposure'!R19</f>
        <v>4.7340183782218794</v>
      </c>
      <c r="J20" s="12">
        <f>'Hazard &amp; Exposure'!U19</f>
        <v>5</v>
      </c>
      <c r="K20" s="12">
        <f>'Hazard &amp; Exposure'!W19</f>
        <v>3.0754735150746932</v>
      </c>
      <c r="L20" s="13">
        <f>'Hazard &amp; Exposure'!X19</f>
        <v>3.6798125199492979</v>
      </c>
      <c r="M20" s="13">
        <f t="shared" si="0"/>
        <v>4.2270657712235256</v>
      </c>
      <c r="N20" s="13">
        <f>Vulnerability!F19</f>
        <v>5.8373048238139171</v>
      </c>
      <c r="O20" s="13">
        <f>Vulnerability!I19</f>
        <v>8.7966666666666669</v>
      </c>
      <c r="P20" s="13">
        <f>Vulnerability!P19</f>
        <v>0.91025888431278068</v>
      </c>
      <c r="Q20" s="13">
        <f t="shared" si="1"/>
        <v>5.3453837996518203</v>
      </c>
      <c r="R20" s="13">
        <f>Vulnerability!V19</f>
        <v>8.2976293990269632</v>
      </c>
      <c r="S20" s="13">
        <f>Vulnerability!AD19</f>
        <v>6.2277457824773306</v>
      </c>
      <c r="T20" s="13">
        <f>Vulnerability!AG19</f>
        <v>5.4145182395156128</v>
      </c>
      <c r="U20" s="13">
        <f>Vulnerability!AJ19</f>
        <v>1.9619542067213143</v>
      </c>
      <c r="V20" s="13">
        <f>Vulnerability!AM19</f>
        <v>0</v>
      </c>
      <c r="W20" s="13" t="str">
        <f>Vulnerability!AO19</f>
        <v>x</v>
      </c>
      <c r="X20" s="13">
        <f t="shared" si="8"/>
        <v>3.818748748335532</v>
      </c>
      <c r="Y20" s="13">
        <f t="shared" si="2"/>
        <v>6.5815495268559809</v>
      </c>
      <c r="Z20" s="13">
        <f t="shared" si="3"/>
        <v>6.0007082957474713</v>
      </c>
      <c r="AA20" s="13">
        <f>'Lack of Coping Capacity'!G19</f>
        <v>9.3271774990090854</v>
      </c>
      <c r="AB20" s="13">
        <f>'Lack of Coping Capacity'!J19</f>
        <v>7.0339999999999998</v>
      </c>
      <c r="AC20" s="13">
        <f t="shared" si="4"/>
        <v>8.1805887495045422</v>
      </c>
      <c r="AD20" s="13">
        <f>'Lack of Coping Capacity'!P19</f>
        <v>6.7341248554720501</v>
      </c>
      <c r="AE20" s="13">
        <f>'Lack of Coping Capacity'!S19</f>
        <v>5.46</v>
      </c>
      <c r="AF20" s="13">
        <f>'Lack of Coping Capacity'!X19</f>
        <v>6.0838096887377002</v>
      </c>
      <c r="AG20" s="13">
        <f t="shared" si="5"/>
        <v>6.0926448480699165</v>
      </c>
      <c r="AH20" s="13">
        <f t="shared" si="6"/>
        <v>7.276175961097441</v>
      </c>
      <c r="AI20" s="13">
        <f t="shared" si="7"/>
        <v>5.6935294490020212</v>
      </c>
    </row>
    <row r="21" spans="1:35" x14ac:dyDescent="0.25">
      <c r="A21" s="127" t="s">
        <v>3</v>
      </c>
      <c r="B21" s="125" t="s">
        <v>372</v>
      </c>
      <c r="C21" s="125" t="s">
        <v>2</v>
      </c>
      <c r="D21" s="104" t="s">
        <v>500</v>
      </c>
      <c r="E21" s="12" t="str">
        <f>'Hazard &amp; Exposure'!N20</f>
        <v>x</v>
      </c>
      <c r="F21" s="12">
        <f>'Hazard &amp; Exposure'!O20</f>
        <v>2.4969735246325957</v>
      </c>
      <c r="G21" s="12">
        <f>'Hazard &amp; Exposure'!P20</f>
        <v>1.940186894526434</v>
      </c>
      <c r="H21" s="12">
        <f>'Hazard &amp; Exposure'!Q20</f>
        <v>0</v>
      </c>
      <c r="I21" s="12">
        <f>'Hazard &amp; Exposure'!R20</f>
        <v>2.4969735246325957</v>
      </c>
      <c r="J21" s="12" t="str">
        <f>'Hazard &amp; Exposure'!U20</f>
        <v>x</v>
      </c>
      <c r="K21" s="12">
        <f>'Hazard &amp; Exposure'!W20</f>
        <v>3.0754735150746932</v>
      </c>
      <c r="L21" s="13">
        <f>'Hazard &amp; Exposure'!X20</f>
        <v>3.0754735150746932</v>
      </c>
      <c r="M21" s="13">
        <f t="shared" si="0"/>
        <v>2.7912500637535786</v>
      </c>
      <c r="N21" s="13">
        <f>Vulnerability!F20</f>
        <v>4.7257928967262268</v>
      </c>
      <c r="O21" s="13">
        <f>Vulnerability!I20</f>
        <v>8.7966666666666669</v>
      </c>
      <c r="P21" s="13">
        <f>Vulnerability!P20</f>
        <v>0.90997781563162816</v>
      </c>
      <c r="Q21" s="13">
        <f t="shared" si="1"/>
        <v>4.7895575689376866</v>
      </c>
      <c r="R21" s="13">
        <f>Vulnerability!V20</f>
        <v>0</v>
      </c>
      <c r="S21" s="13">
        <f>Vulnerability!AD20</f>
        <v>5.9126425954736117</v>
      </c>
      <c r="T21" s="13">
        <f>Vulnerability!AG20</f>
        <v>6.0213613961234298</v>
      </c>
      <c r="U21" s="13">
        <f>Vulnerability!AJ20</f>
        <v>0.44747662635431773</v>
      </c>
      <c r="V21" s="13">
        <f>Vulnerability!AM20</f>
        <v>0</v>
      </c>
      <c r="W21" s="13" t="str">
        <f>Vulnerability!AO20</f>
        <v>x</v>
      </c>
      <c r="X21" s="13">
        <f t="shared" si="8"/>
        <v>3.6284057215804308</v>
      </c>
      <c r="Y21" s="13">
        <f t="shared" si="2"/>
        <v>1.992933058737637</v>
      </c>
      <c r="Z21" s="13">
        <f t="shared" si="3"/>
        <v>3.5189407517771287</v>
      </c>
      <c r="AA21" s="13">
        <f>'Lack of Coping Capacity'!G20</f>
        <v>9.3271774990090854</v>
      </c>
      <c r="AB21" s="13">
        <f>'Lack of Coping Capacity'!J20</f>
        <v>7.0339999999999998</v>
      </c>
      <c r="AC21" s="13">
        <f t="shared" si="4"/>
        <v>8.1805887495045422</v>
      </c>
      <c r="AD21" s="13">
        <f>'Lack of Coping Capacity'!P20</f>
        <v>6.7341248554720501</v>
      </c>
      <c r="AE21" s="13">
        <f>'Lack of Coping Capacity'!S20</f>
        <v>5.46</v>
      </c>
      <c r="AF21" s="13">
        <f>'Lack of Coping Capacity'!X20</f>
        <v>6.6002927113563317</v>
      </c>
      <c r="AG21" s="13">
        <f t="shared" si="5"/>
        <v>6.2648058556094606</v>
      </c>
      <c r="AH21" s="13">
        <f t="shared" si="6"/>
        <v>7.3425296906799398</v>
      </c>
      <c r="AI21" s="13">
        <f t="shared" si="7"/>
        <v>4.1624797847056065</v>
      </c>
    </row>
    <row r="22" spans="1:35" x14ac:dyDescent="0.25">
      <c r="A22" s="127" t="s">
        <v>3</v>
      </c>
      <c r="B22" s="125" t="s">
        <v>373</v>
      </c>
      <c r="C22" s="125" t="s">
        <v>2</v>
      </c>
      <c r="D22" s="104" t="s">
        <v>501</v>
      </c>
      <c r="E22" s="12" t="str">
        <f>'Hazard &amp; Exposure'!N21</f>
        <v>x</v>
      </c>
      <c r="F22" s="12">
        <f>'Hazard &amp; Exposure'!O21</f>
        <v>9.4151945507917727</v>
      </c>
      <c r="G22" s="12">
        <f>'Hazard &amp; Exposure'!P21</f>
        <v>5.787016526396962</v>
      </c>
      <c r="H22" s="12">
        <f>'Hazard &amp; Exposure'!Q21</f>
        <v>7.291666666666667</v>
      </c>
      <c r="I22" s="12">
        <f>'Hazard &amp; Exposure'!R21</f>
        <v>9.4151945507917727</v>
      </c>
      <c r="J22" s="12" t="str">
        <f>'Hazard &amp; Exposure'!U21</f>
        <v>x</v>
      </c>
      <c r="K22" s="12">
        <f>'Hazard &amp; Exposure'!W21</f>
        <v>7.0754735150746928</v>
      </c>
      <c r="L22" s="13">
        <f>'Hazard &amp; Exposure'!X21</f>
        <v>7.0754735150746928</v>
      </c>
      <c r="M22" s="13">
        <f t="shared" si="0"/>
        <v>8.4949871403166295</v>
      </c>
      <c r="N22" s="13">
        <f>Vulnerability!F21</f>
        <v>7.2699607665384551</v>
      </c>
      <c r="O22" s="13">
        <f>Vulnerability!I21</f>
        <v>8.7966666666666669</v>
      </c>
      <c r="P22" s="13">
        <f>Vulnerability!P21</f>
        <v>0.91054210756206067</v>
      </c>
      <c r="Q22" s="13">
        <f t="shared" si="1"/>
        <v>6.0617825768264098</v>
      </c>
      <c r="R22" s="13">
        <f>Vulnerability!V21</f>
        <v>0</v>
      </c>
      <c r="S22" s="13">
        <f>Vulnerability!AD21</f>
        <v>7.43411168018946</v>
      </c>
      <c r="T22" s="13">
        <f>Vulnerability!AG21</f>
        <v>7.6444480973124023</v>
      </c>
      <c r="U22" s="13">
        <f>Vulnerability!AJ21</f>
        <v>3.5853825172296303</v>
      </c>
      <c r="V22" s="13">
        <f>Vulnerability!AM21</f>
        <v>0.29974422940130019</v>
      </c>
      <c r="W22" s="13" t="str">
        <f>Vulnerability!AO21</f>
        <v>x</v>
      </c>
      <c r="X22" s="13">
        <f t="shared" si="8"/>
        <v>5.4362062281332779</v>
      </c>
      <c r="Y22" s="13">
        <f t="shared" si="2"/>
        <v>3.1704248246649769</v>
      </c>
      <c r="Z22" s="13">
        <f t="shared" si="3"/>
        <v>4.7790392662916217</v>
      </c>
      <c r="AA22" s="13">
        <f>'Lack of Coping Capacity'!G21</f>
        <v>9.3271774990090854</v>
      </c>
      <c r="AB22" s="13">
        <f>'Lack of Coping Capacity'!J21</f>
        <v>7.0339999999999998</v>
      </c>
      <c r="AC22" s="13">
        <f t="shared" si="4"/>
        <v>8.1805887495045422</v>
      </c>
      <c r="AD22" s="13">
        <f>'Lack of Coping Capacity'!P21</f>
        <v>6.7341248554720501</v>
      </c>
      <c r="AE22" s="13">
        <f>'Lack of Coping Capacity'!S21</f>
        <v>5.46</v>
      </c>
      <c r="AF22" s="13">
        <f>'Lack of Coping Capacity'!X21</f>
        <v>6.6142274405346093</v>
      </c>
      <c r="AG22" s="13">
        <f t="shared" si="5"/>
        <v>6.2694507653355531</v>
      </c>
      <c r="AH22" s="13">
        <f t="shared" si="6"/>
        <v>7.3443361097871582</v>
      </c>
      <c r="AI22" s="13">
        <f t="shared" si="7"/>
        <v>6.680648511456277</v>
      </c>
    </row>
    <row r="23" spans="1:35" x14ac:dyDescent="0.25">
      <c r="A23" s="127" t="s">
        <v>3</v>
      </c>
      <c r="B23" s="125" t="s">
        <v>374</v>
      </c>
      <c r="C23" s="125" t="s">
        <v>2</v>
      </c>
      <c r="D23" s="104" t="s">
        <v>502</v>
      </c>
      <c r="E23" s="12" t="str">
        <f>'Hazard &amp; Exposure'!N22</f>
        <v>x</v>
      </c>
      <c r="F23" s="12">
        <f>'Hazard &amp; Exposure'!O22</f>
        <v>2.2565665192356774</v>
      </c>
      <c r="G23" s="12">
        <f>'Hazard &amp; Exposure'!P22</f>
        <v>8.8913349180689174</v>
      </c>
      <c r="H23" s="12">
        <f>'Hazard &amp; Exposure'!Q22</f>
        <v>4.1666666666666661</v>
      </c>
      <c r="I23" s="12">
        <f>'Hazard &amp; Exposure'!R22</f>
        <v>2.2565665192356774</v>
      </c>
      <c r="J23" s="12">
        <f>'Hazard &amp; Exposure'!U22</f>
        <v>5</v>
      </c>
      <c r="K23" s="12">
        <f>'Hazard &amp; Exposure'!W22</f>
        <v>3.0754735150746932</v>
      </c>
      <c r="L23" s="13">
        <f>'Hazard &amp; Exposure'!X22</f>
        <v>3.6798125199492979</v>
      </c>
      <c r="M23" s="13">
        <f t="shared" si="0"/>
        <v>2.9993440563330114</v>
      </c>
      <c r="N23" s="13">
        <f>Vulnerability!F22</f>
        <v>5.1621491615519322</v>
      </c>
      <c r="O23" s="13">
        <f>Vulnerability!I22</f>
        <v>8.7966666666666669</v>
      </c>
      <c r="P23" s="13">
        <f>Vulnerability!P22</f>
        <v>0.9100945469560765</v>
      </c>
      <c r="Q23" s="13">
        <f t="shared" si="1"/>
        <v>5.0077648841816522</v>
      </c>
      <c r="R23" s="13">
        <f>Vulnerability!V22</f>
        <v>0</v>
      </c>
      <c r="S23" s="13">
        <f>Vulnerability!AD22</f>
        <v>5.9490776505711764</v>
      </c>
      <c r="T23" s="13">
        <f>Vulnerability!AG22</f>
        <v>3.2042894968980824</v>
      </c>
      <c r="U23" s="13">
        <f>Vulnerability!AJ22</f>
        <v>0.62177926456712651</v>
      </c>
      <c r="V23" s="13">
        <f>Vulnerability!AM22</f>
        <v>0</v>
      </c>
      <c r="W23" s="13" t="str">
        <f>Vulnerability!AO22</f>
        <v>x</v>
      </c>
      <c r="X23" s="13">
        <f t="shared" si="8"/>
        <v>2.8062568041248563</v>
      </c>
      <c r="Y23" s="13">
        <f t="shared" si="2"/>
        <v>1.505063070084357</v>
      </c>
      <c r="Z23" s="13">
        <f t="shared" si="3"/>
        <v>3.4541510702787348</v>
      </c>
      <c r="AA23" s="13">
        <f>'Lack of Coping Capacity'!G22</f>
        <v>9.3271774990090854</v>
      </c>
      <c r="AB23" s="13">
        <f>'Lack of Coping Capacity'!J22</f>
        <v>7.0339999999999998</v>
      </c>
      <c r="AC23" s="13">
        <f t="shared" si="4"/>
        <v>8.1805887495045422</v>
      </c>
      <c r="AD23" s="13">
        <f>'Lack of Coping Capacity'!P22</f>
        <v>6.7341248554720501</v>
      </c>
      <c r="AE23" s="13">
        <f>'Lack of Coping Capacity'!S22</f>
        <v>5.46</v>
      </c>
      <c r="AF23" s="13">
        <f>'Lack of Coping Capacity'!X22</f>
        <v>6.6368284234831805</v>
      </c>
      <c r="AG23" s="13">
        <f t="shared" si="5"/>
        <v>6.2769844263184105</v>
      </c>
      <c r="AH23" s="13">
        <f t="shared" si="6"/>
        <v>7.3472678162030949</v>
      </c>
      <c r="AI23" s="13">
        <f t="shared" si="7"/>
        <v>4.2380345713561471</v>
      </c>
    </row>
    <row r="24" spans="1:35" x14ac:dyDescent="0.25">
      <c r="A24" s="127" t="s">
        <v>3</v>
      </c>
      <c r="B24" s="125" t="s">
        <v>375</v>
      </c>
      <c r="C24" s="125" t="s">
        <v>2</v>
      </c>
      <c r="D24" s="104" t="s">
        <v>503</v>
      </c>
      <c r="E24" s="12" t="str">
        <f>'Hazard &amp; Exposure'!N23</f>
        <v>x</v>
      </c>
      <c r="F24" s="12">
        <f>'Hazard &amp; Exposure'!O23</f>
        <v>2.5324551203883021</v>
      </c>
      <c r="G24" s="12">
        <f>'Hazard &amp; Exposure'!P23</f>
        <v>10</v>
      </c>
      <c r="H24" s="12">
        <f>'Hazard &amp; Exposure'!Q23</f>
        <v>6.25</v>
      </c>
      <c r="I24" s="12">
        <f>'Hazard &amp; Exposure'!R23</f>
        <v>2.5324551203883021</v>
      </c>
      <c r="J24" s="12" t="str">
        <f>'Hazard &amp; Exposure'!U23</f>
        <v>x</v>
      </c>
      <c r="K24" s="12">
        <f>'Hazard &amp; Exposure'!W23</f>
        <v>3.0754735150746932</v>
      </c>
      <c r="L24" s="13">
        <f>'Hazard &amp; Exposure'!X23</f>
        <v>3.0754735150746932</v>
      </c>
      <c r="M24" s="13">
        <f t="shared" si="0"/>
        <v>2.8084024806390504</v>
      </c>
      <c r="N24" s="13">
        <f>Vulnerability!F23</f>
        <v>5.041190086421917</v>
      </c>
      <c r="O24" s="13">
        <f>Vulnerability!I23</f>
        <v>8.7966666666666669</v>
      </c>
      <c r="P24" s="13">
        <f>Vulnerability!P23</f>
        <v>0.91006301615877072</v>
      </c>
      <c r="Q24" s="13">
        <f t="shared" si="1"/>
        <v>4.9472774639173176</v>
      </c>
      <c r="R24" s="13">
        <f>Vulnerability!V23</f>
        <v>0</v>
      </c>
      <c r="S24" s="13">
        <f>Vulnerability!AD23</f>
        <v>6.6559377666576918</v>
      </c>
      <c r="T24" s="13">
        <f>Vulnerability!AG23</f>
        <v>4.3906058984327858</v>
      </c>
      <c r="U24" s="13">
        <f>Vulnerability!AJ23</f>
        <v>0.14240396570032043</v>
      </c>
      <c r="V24" s="13">
        <f>Vulnerability!AM23</f>
        <v>0</v>
      </c>
      <c r="W24" s="13" t="str">
        <f>Vulnerability!AO23</f>
        <v>x</v>
      </c>
      <c r="X24" s="13">
        <f t="shared" si="8"/>
        <v>3.3388950490297349</v>
      </c>
      <c r="Y24" s="13">
        <f t="shared" si="2"/>
        <v>1.8182129493238739</v>
      </c>
      <c r="Z24" s="13">
        <f t="shared" si="3"/>
        <v>3.5427639752055762</v>
      </c>
      <c r="AA24" s="13">
        <f>'Lack of Coping Capacity'!G23</f>
        <v>9.3271774990090854</v>
      </c>
      <c r="AB24" s="13">
        <f>'Lack of Coping Capacity'!J23</f>
        <v>7.0339999999999998</v>
      </c>
      <c r="AC24" s="13">
        <f t="shared" si="4"/>
        <v>8.1805887495045422</v>
      </c>
      <c r="AD24" s="13">
        <f>'Lack of Coping Capacity'!P23</f>
        <v>6.7341248554720501</v>
      </c>
      <c r="AE24" s="13">
        <f>'Lack of Coping Capacity'!S23</f>
        <v>5.46</v>
      </c>
      <c r="AF24" s="13">
        <f>'Lack of Coping Capacity'!X23</f>
        <v>5.9737096914385051</v>
      </c>
      <c r="AG24" s="13">
        <f t="shared" si="5"/>
        <v>6.055944848970185</v>
      </c>
      <c r="AH24" s="13">
        <f t="shared" si="6"/>
        <v>7.2621790809444207</v>
      </c>
      <c r="AI24" s="13">
        <f t="shared" si="7"/>
        <v>4.1650751396894234</v>
      </c>
    </row>
    <row r="25" spans="1:35" x14ac:dyDescent="0.25">
      <c r="A25" s="127" t="s">
        <v>3</v>
      </c>
      <c r="B25" s="125" t="s">
        <v>376</v>
      </c>
      <c r="C25" s="125" t="s">
        <v>2</v>
      </c>
      <c r="D25" s="104" t="s">
        <v>504</v>
      </c>
      <c r="E25" s="12" t="str">
        <f>'Hazard &amp; Exposure'!N24</f>
        <v>x</v>
      </c>
      <c r="F25" s="12">
        <f>'Hazard &amp; Exposure'!O24</f>
        <v>2.3265754265912579</v>
      </c>
      <c r="G25" s="12">
        <f>'Hazard &amp; Exposure'!P24</f>
        <v>8.5185564098518611</v>
      </c>
      <c r="H25" s="12">
        <f>'Hazard &amp; Exposure'!Q24</f>
        <v>0</v>
      </c>
      <c r="I25" s="12">
        <f>'Hazard &amp; Exposure'!R24</f>
        <v>2.3265754265912579</v>
      </c>
      <c r="J25" s="12" t="str">
        <f>'Hazard &amp; Exposure'!U24</f>
        <v>x</v>
      </c>
      <c r="K25" s="12">
        <f>'Hazard &amp; Exposure'!W24</f>
        <v>3.0754735150746932</v>
      </c>
      <c r="L25" s="13">
        <f>'Hazard &amp; Exposure'!X24</f>
        <v>3.0754735150746932</v>
      </c>
      <c r="M25" s="13">
        <f t="shared" si="0"/>
        <v>2.7093645539807882</v>
      </c>
      <c r="N25" s="13">
        <f>Vulnerability!F24</f>
        <v>4.9501137237380686</v>
      </c>
      <c r="O25" s="13">
        <f>Vulnerability!I24</f>
        <v>8.7966666666666669</v>
      </c>
      <c r="P25" s="13">
        <f>Vulnerability!P24</f>
        <v>0.91003885614732505</v>
      </c>
      <c r="Q25" s="13">
        <f t="shared" si="1"/>
        <v>4.901733242572532</v>
      </c>
      <c r="R25" s="13">
        <f>Vulnerability!V24</f>
        <v>0</v>
      </c>
      <c r="S25" s="13">
        <f>Vulnerability!AD24</f>
        <v>6.0013125046016542</v>
      </c>
      <c r="T25" s="13">
        <f>Vulnerability!AG24</f>
        <v>4.9170926626585798</v>
      </c>
      <c r="U25" s="13">
        <f>Vulnerability!AJ24</f>
        <v>1.4547702310173056</v>
      </c>
      <c r="V25" s="13">
        <f>Vulnerability!AM24</f>
        <v>0</v>
      </c>
      <c r="W25" s="13" t="str">
        <f>Vulnerability!AO24</f>
        <v>x</v>
      </c>
      <c r="X25" s="13">
        <f t="shared" si="8"/>
        <v>3.4773847302820271</v>
      </c>
      <c r="Y25" s="13">
        <f t="shared" si="2"/>
        <v>1.9013781068806384</v>
      </c>
      <c r="Z25" s="13">
        <f t="shared" si="3"/>
        <v>3.5489214618350484</v>
      </c>
      <c r="AA25" s="13">
        <f>'Lack of Coping Capacity'!G24</f>
        <v>9.3271774990090854</v>
      </c>
      <c r="AB25" s="13">
        <f>'Lack of Coping Capacity'!J24</f>
        <v>7.0339999999999998</v>
      </c>
      <c r="AC25" s="13">
        <f t="shared" si="4"/>
        <v>8.1805887495045422</v>
      </c>
      <c r="AD25" s="13">
        <f>'Lack of Coping Capacity'!P24</f>
        <v>6.7341248554720501</v>
      </c>
      <c r="AE25" s="13">
        <f>'Lack of Coping Capacity'!S24</f>
        <v>5.46</v>
      </c>
      <c r="AF25" s="13">
        <f>'Lack of Coping Capacity'!X24</f>
        <v>6.0816192097718771</v>
      </c>
      <c r="AG25" s="13">
        <f t="shared" si="5"/>
        <v>6.0919146884146427</v>
      </c>
      <c r="AH25" s="13">
        <f t="shared" si="6"/>
        <v>7.2758969900993922</v>
      </c>
      <c r="AI25" s="13">
        <f t="shared" si="7"/>
        <v>4.1205019594779362</v>
      </c>
    </row>
    <row r="26" spans="1:35" x14ac:dyDescent="0.25">
      <c r="A26" s="127" t="s">
        <v>3</v>
      </c>
      <c r="B26" s="125" t="s">
        <v>369</v>
      </c>
      <c r="C26" s="125" t="s">
        <v>2</v>
      </c>
      <c r="D26" s="104" t="s">
        <v>505</v>
      </c>
      <c r="E26" s="12" t="str">
        <f>'Hazard &amp; Exposure'!N25</f>
        <v>x</v>
      </c>
      <c r="F26" s="12">
        <f>'Hazard &amp; Exposure'!O25</f>
        <v>2.9908753355092861</v>
      </c>
      <c r="G26" s="12">
        <f>'Hazard &amp; Exposure'!P25</f>
        <v>6.9116411271259892</v>
      </c>
      <c r="H26" s="12">
        <f>'Hazard &amp; Exposure'!Q25</f>
        <v>0</v>
      </c>
      <c r="I26" s="12">
        <f>'Hazard &amp; Exposure'!R25</f>
        <v>2.9908753355092861</v>
      </c>
      <c r="J26" s="12" t="str">
        <f>'Hazard &amp; Exposure'!U25</f>
        <v>x</v>
      </c>
      <c r="K26" s="12">
        <f>'Hazard &amp; Exposure'!W25</f>
        <v>3.0754735150746932</v>
      </c>
      <c r="L26" s="13">
        <f>'Hazard &amp; Exposure'!X25</f>
        <v>3.0754735150746932</v>
      </c>
      <c r="M26" s="13">
        <f t="shared" si="0"/>
        <v>3.0332851729575805</v>
      </c>
      <c r="N26" s="13">
        <f>Vulnerability!F25</f>
        <v>4.941572442562542</v>
      </c>
      <c r="O26" s="13">
        <f>Vulnerability!I25</f>
        <v>8.7966666666666669</v>
      </c>
      <c r="P26" s="13">
        <f>Vulnerability!P25</f>
        <v>0.91003657193029552</v>
      </c>
      <c r="Q26" s="13">
        <f t="shared" si="1"/>
        <v>4.8974620309305115</v>
      </c>
      <c r="R26" s="13">
        <f>Vulnerability!V25</f>
        <v>0</v>
      </c>
      <c r="S26" s="13">
        <f>Vulnerability!AD25</f>
        <v>5.599591889142145</v>
      </c>
      <c r="T26" s="13">
        <f>Vulnerability!AG25</f>
        <v>5.7734839854905591</v>
      </c>
      <c r="U26" s="13">
        <f>Vulnerability!AJ25</f>
        <v>0.56955588396362788</v>
      </c>
      <c r="V26" s="13">
        <f>Vulnerability!AM25</f>
        <v>0</v>
      </c>
      <c r="W26" s="13" t="str">
        <f>Vulnerability!AO25</f>
        <v>x</v>
      </c>
      <c r="X26" s="13">
        <f t="shared" si="8"/>
        <v>3.4494941780358603</v>
      </c>
      <c r="Y26" s="13">
        <f t="shared" si="2"/>
        <v>1.8845691243118601</v>
      </c>
      <c r="Z26" s="13">
        <f t="shared" si="3"/>
        <v>3.5394208024995093</v>
      </c>
      <c r="AA26" s="13">
        <f>'Lack of Coping Capacity'!G25</f>
        <v>9.3271774990090854</v>
      </c>
      <c r="AB26" s="13">
        <f>'Lack of Coping Capacity'!J25</f>
        <v>7.0339999999999998</v>
      </c>
      <c r="AC26" s="13">
        <f t="shared" si="4"/>
        <v>8.1805887495045422</v>
      </c>
      <c r="AD26" s="13">
        <f>'Lack of Coping Capacity'!P25</f>
        <v>6.7341248554720501</v>
      </c>
      <c r="AE26" s="13">
        <f>'Lack of Coping Capacity'!S25</f>
        <v>5.46</v>
      </c>
      <c r="AF26" s="13">
        <f>'Lack of Coping Capacity'!X25</f>
        <v>6.6238804300148626</v>
      </c>
      <c r="AG26" s="13">
        <f t="shared" si="5"/>
        <v>6.2726684284956375</v>
      </c>
      <c r="AH26" s="13">
        <f t="shared" si="6"/>
        <v>7.3455879765710606</v>
      </c>
      <c r="AI26" s="13">
        <f t="shared" si="7"/>
        <v>4.288354393135589</v>
      </c>
    </row>
    <row r="27" spans="1:35" x14ac:dyDescent="0.25">
      <c r="A27" s="127" t="s">
        <v>7</v>
      </c>
      <c r="B27" s="125" t="s">
        <v>377</v>
      </c>
      <c r="C27" s="125" t="s">
        <v>6</v>
      </c>
      <c r="D27" s="104" t="s">
        <v>506</v>
      </c>
      <c r="E27" s="12">
        <f>'Hazard &amp; Exposure'!N26</f>
        <v>0.25</v>
      </c>
      <c r="F27" s="12">
        <f>'Hazard &amp; Exposure'!O26</f>
        <v>0</v>
      </c>
      <c r="G27" s="12">
        <f>'Hazard &amp; Exposure'!P26</f>
        <v>0</v>
      </c>
      <c r="H27" s="12">
        <f>'Hazard &amp; Exposure'!Q26</f>
        <v>0</v>
      </c>
      <c r="I27" s="12">
        <f>'Hazard &amp; Exposure'!R26</f>
        <v>6.3034374041433708E-2</v>
      </c>
      <c r="J27" s="12" t="str">
        <f>'Hazard &amp; Exposure'!U26</f>
        <v>x</v>
      </c>
      <c r="K27" s="12">
        <f>'Hazard &amp; Exposure'!W26</f>
        <v>2.4940841789022978</v>
      </c>
      <c r="L27" s="13">
        <f>'Hazard &amp; Exposure'!X26</f>
        <v>2.4940841789022978</v>
      </c>
      <c r="M27" s="13">
        <f t="shared" si="0"/>
        <v>1.3539816770798552</v>
      </c>
      <c r="N27" s="13">
        <f>Vulnerability!F26</f>
        <v>5.5450526630103978</v>
      </c>
      <c r="O27" s="13">
        <f>Vulnerability!I26</f>
        <v>8.8350000000000009</v>
      </c>
      <c r="P27" s="13">
        <f>Vulnerability!P26</f>
        <v>4.4218077200426142</v>
      </c>
      <c r="Q27" s="13">
        <f t="shared" si="1"/>
        <v>6.0867282615158533</v>
      </c>
      <c r="R27" s="13">
        <f>Vulnerability!V26</f>
        <v>0</v>
      </c>
      <c r="S27" s="13">
        <f>Vulnerability!AD26</f>
        <v>6.6641414141414144</v>
      </c>
      <c r="T27" s="13">
        <f>Vulnerability!AG26</f>
        <v>4.1091625836963344</v>
      </c>
      <c r="U27" s="13">
        <f>Vulnerability!AJ26</f>
        <v>8.3055315518316366</v>
      </c>
      <c r="V27" s="13">
        <f>Vulnerability!AM26</f>
        <v>7.2416243099961735</v>
      </c>
      <c r="W27" s="13">
        <f>Vulnerability!AO26</f>
        <v>0</v>
      </c>
      <c r="X27" s="13">
        <f t="shared" si="8"/>
        <v>5.9237879267976057</v>
      </c>
      <c r="Y27" s="13">
        <f t="shared" si="2"/>
        <v>3.5192125165466348</v>
      </c>
      <c r="Z27" s="13">
        <f t="shared" si="3"/>
        <v>4.9349792234004788</v>
      </c>
      <c r="AA27" s="13">
        <f>'Lack of Coping Capacity'!G26</f>
        <v>7.2845231615235386</v>
      </c>
      <c r="AB27" s="13">
        <f>'Lack of Coping Capacity'!J26</f>
        <v>6.7210000000000001</v>
      </c>
      <c r="AC27" s="13">
        <f t="shared" si="4"/>
        <v>7.0027615807617689</v>
      </c>
      <c r="AD27" s="13">
        <f>'Lack of Coping Capacity'!P26</f>
        <v>7.6137123413444669</v>
      </c>
      <c r="AE27" s="13">
        <f>'Lack of Coping Capacity'!S26</f>
        <v>2.8644444444444446</v>
      </c>
      <c r="AF27" s="13">
        <f>'Lack of Coping Capacity'!X26</f>
        <v>5.4559616520658087</v>
      </c>
      <c r="AG27" s="13">
        <f t="shared" si="5"/>
        <v>5.3113728126182407</v>
      </c>
      <c r="AH27" s="13">
        <f t="shared" si="6"/>
        <v>6.2297842305629256</v>
      </c>
      <c r="AI27" s="13">
        <f t="shared" si="7"/>
        <v>3.465695270162128</v>
      </c>
    </row>
    <row r="28" spans="1:35" x14ac:dyDescent="0.25">
      <c r="A28" s="127" t="s">
        <v>7</v>
      </c>
      <c r="B28" s="125" t="s">
        <v>378</v>
      </c>
      <c r="C28" s="125" t="s">
        <v>6</v>
      </c>
      <c r="D28" s="104" t="s">
        <v>507</v>
      </c>
      <c r="E28" s="12">
        <f>'Hazard &amp; Exposure'!N27</f>
        <v>4</v>
      </c>
      <c r="F28" s="12">
        <f>'Hazard &amp; Exposure'!O27</f>
        <v>2.9175560282470481</v>
      </c>
      <c r="G28" s="12">
        <f>'Hazard &amp; Exposure'!P27</f>
        <v>1.2570421680164152</v>
      </c>
      <c r="H28" s="12">
        <f>'Hazard &amp; Exposure'!Q27</f>
        <v>0</v>
      </c>
      <c r="I28" s="12">
        <f>'Hazard &amp; Exposure'!R27</f>
        <v>2.1740293251971092</v>
      </c>
      <c r="J28" s="12" t="str">
        <f>'Hazard &amp; Exposure'!U27</f>
        <v>x</v>
      </c>
      <c r="K28" s="12">
        <f>'Hazard &amp; Exposure'!W27</f>
        <v>2.4940841789022978</v>
      </c>
      <c r="L28" s="13">
        <f>'Hazard &amp; Exposure'!X27</f>
        <v>2.4940841789022978</v>
      </c>
      <c r="M28" s="13">
        <f t="shared" si="0"/>
        <v>2.3355157213626874</v>
      </c>
      <c r="N28" s="13">
        <f>Vulnerability!F27</f>
        <v>7.3578130995068314</v>
      </c>
      <c r="O28" s="13">
        <f>Vulnerability!I27</f>
        <v>8.8350000000000009</v>
      </c>
      <c r="P28" s="13">
        <f>Vulnerability!P27</f>
        <v>4.4275579747565681</v>
      </c>
      <c r="Q28" s="13">
        <f t="shared" si="1"/>
        <v>6.9945460434425577</v>
      </c>
      <c r="R28" s="13">
        <f>Vulnerability!V27</f>
        <v>0</v>
      </c>
      <c r="S28" s="13">
        <f>Vulnerability!AD27</f>
        <v>6.6641414141414144</v>
      </c>
      <c r="T28" s="13">
        <f>Vulnerability!AG27</f>
        <v>4.8596859958427423</v>
      </c>
      <c r="U28" s="13">
        <f>Vulnerability!AJ27</f>
        <v>4.2312341675667433</v>
      </c>
      <c r="V28" s="13">
        <f>Vulnerability!AM27</f>
        <v>7.2416243099961743</v>
      </c>
      <c r="W28" s="13">
        <f>Vulnerability!AO27</f>
        <v>4.2105263157894735</v>
      </c>
      <c r="X28" s="13">
        <f t="shared" si="8"/>
        <v>5.5950047956598112</v>
      </c>
      <c r="Y28" s="13">
        <f t="shared" si="2"/>
        <v>3.2823136190513553</v>
      </c>
      <c r="Z28" s="13">
        <f t="shared" si="3"/>
        <v>5.4341617298267959</v>
      </c>
      <c r="AA28" s="13">
        <f>'Lack of Coping Capacity'!G27</f>
        <v>7.2845231615235386</v>
      </c>
      <c r="AB28" s="13">
        <f>'Lack of Coping Capacity'!J27</f>
        <v>6.7210000000000001</v>
      </c>
      <c r="AC28" s="13">
        <f t="shared" si="4"/>
        <v>7.0027615807617689</v>
      </c>
      <c r="AD28" s="13">
        <f>'Lack of Coping Capacity'!P27</f>
        <v>7.6137123413444669</v>
      </c>
      <c r="AE28" s="13">
        <f>'Lack of Coping Capacity'!S27</f>
        <v>2.8644444444444446</v>
      </c>
      <c r="AF28" s="13">
        <f>'Lack of Coping Capacity'!X27</f>
        <v>5.1641582090745715</v>
      </c>
      <c r="AG28" s="13">
        <f t="shared" si="5"/>
        <v>5.2141049982878274</v>
      </c>
      <c r="AH28" s="13">
        <f t="shared" si="6"/>
        <v>6.1890218906596228</v>
      </c>
      <c r="AI28" s="13">
        <f t="shared" si="7"/>
        <v>4.2826487647545344</v>
      </c>
    </row>
    <row r="29" spans="1:35" x14ac:dyDescent="0.25">
      <c r="A29" s="127" t="s">
        <v>7</v>
      </c>
      <c r="B29" s="125" t="s">
        <v>379</v>
      </c>
      <c r="C29" s="125" t="s">
        <v>6</v>
      </c>
      <c r="D29" s="104" t="s">
        <v>508</v>
      </c>
      <c r="E29" s="12">
        <f>'Hazard &amp; Exposure'!N28</f>
        <v>6.25</v>
      </c>
      <c r="F29" s="12">
        <f>'Hazard &amp; Exposure'!O28</f>
        <v>3.1553866560359252</v>
      </c>
      <c r="G29" s="12">
        <f>'Hazard &amp; Exposure'!P28</f>
        <v>3.9482474847136064</v>
      </c>
      <c r="H29" s="12">
        <f>'Hazard &amp; Exposure'!Q28</f>
        <v>6.25</v>
      </c>
      <c r="I29" s="12">
        <f>'Hazard &amp; Exposure'!R28</f>
        <v>5.0533885670004111</v>
      </c>
      <c r="J29" s="12" t="str">
        <f>'Hazard &amp; Exposure'!U28</f>
        <v>x</v>
      </c>
      <c r="K29" s="12">
        <f>'Hazard &amp; Exposure'!W28</f>
        <v>2.4940841789022978</v>
      </c>
      <c r="L29" s="13">
        <f>'Hazard &amp; Exposure'!X28</f>
        <v>2.4940841789022978</v>
      </c>
      <c r="M29" s="13">
        <f t="shared" si="0"/>
        <v>3.8861849308342222</v>
      </c>
      <c r="N29" s="13">
        <f>Vulnerability!F28</f>
        <v>8.3280818870607547</v>
      </c>
      <c r="O29" s="13">
        <f>Vulnerability!I28</f>
        <v>8.8350000000000009</v>
      </c>
      <c r="P29" s="13">
        <f>Vulnerability!P28</f>
        <v>4.42971664642912</v>
      </c>
      <c r="Q29" s="13">
        <f t="shared" si="1"/>
        <v>7.4802201051376578</v>
      </c>
      <c r="R29" s="13">
        <f>Vulnerability!V28</f>
        <v>0</v>
      </c>
      <c r="S29" s="13">
        <f>Vulnerability!AD28</f>
        <v>6.6641414141414144</v>
      </c>
      <c r="T29" s="13">
        <f>Vulnerability!AG28</f>
        <v>5.7312769794545169</v>
      </c>
      <c r="U29" s="13">
        <f>Vulnerability!AJ28</f>
        <v>6.1822622819797797</v>
      </c>
      <c r="V29" s="13">
        <f>Vulnerability!AM28</f>
        <v>7.2416243099961743</v>
      </c>
      <c r="W29" s="13">
        <f>Vulnerability!AO28</f>
        <v>4.2105263157894735</v>
      </c>
      <c r="X29" s="13">
        <f t="shared" si="8"/>
        <v>6.1035810611658334</v>
      </c>
      <c r="Y29" s="13">
        <f t="shared" si="2"/>
        <v>3.6519407298173738</v>
      </c>
      <c r="Z29" s="13">
        <f t="shared" si="3"/>
        <v>5.906936378316006</v>
      </c>
      <c r="AA29" s="13">
        <f>'Lack of Coping Capacity'!G28</f>
        <v>7.2845231615235386</v>
      </c>
      <c r="AB29" s="13">
        <f>'Lack of Coping Capacity'!J28</f>
        <v>6.7210000000000001</v>
      </c>
      <c r="AC29" s="13">
        <f t="shared" si="4"/>
        <v>7.0027615807617689</v>
      </c>
      <c r="AD29" s="13">
        <f>'Lack of Coping Capacity'!P28</f>
        <v>7.6137123413444669</v>
      </c>
      <c r="AE29" s="13">
        <f>'Lack of Coping Capacity'!S28</f>
        <v>2.8644444444444446</v>
      </c>
      <c r="AF29" s="13">
        <f>'Lack of Coping Capacity'!X28</f>
        <v>5.2061948361680903</v>
      </c>
      <c r="AG29" s="13">
        <f t="shared" si="5"/>
        <v>5.2281172073190012</v>
      </c>
      <c r="AH29" s="13">
        <f t="shared" si="6"/>
        <v>6.1948731956220371</v>
      </c>
      <c r="AI29" s="13">
        <f t="shared" si="7"/>
        <v>5.2196260819799214</v>
      </c>
    </row>
    <row r="30" spans="1:35" x14ac:dyDescent="0.25">
      <c r="A30" s="127" t="s">
        <v>7</v>
      </c>
      <c r="B30" s="125" t="s">
        <v>380</v>
      </c>
      <c r="C30" s="125" t="s">
        <v>6</v>
      </c>
      <c r="D30" s="104" t="s">
        <v>509</v>
      </c>
      <c r="E30" s="12">
        <f>'Hazard &amp; Exposure'!N29</f>
        <v>4</v>
      </c>
      <c r="F30" s="12">
        <f>'Hazard &amp; Exposure'!O29</f>
        <v>1.7540842652860336</v>
      </c>
      <c r="G30" s="12">
        <f>'Hazard &amp; Exposure'!P29</f>
        <v>4.5115390357107312</v>
      </c>
      <c r="H30" s="12">
        <f>'Hazard &amp; Exposure'!Q29</f>
        <v>0</v>
      </c>
      <c r="I30" s="12">
        <f>'Hazard &amp; Exposure'!R29</f>
        <v>2.7534039205818912</v>
      </c>
      <c r="J30" s="12" t="str">
        <f>'Hazard &amp; Exposure'!U29</f>
        <v>x</v>
      </c>
      <c r="K30" s="12">
        <f>'Hazard &amp; Exposure'!W29</f>
        <v>2.4940841789022978</v>
      </c>
      <c r="L30" s="13">
        <f>'Hazard &amp; Exposure'!X29</f>
        <v>2.4940841789022978</v>
      </c>
      <c r="M30" s="13">
        <f t="shared" si="0"/>
        <v>2.6247345019624495</v>
      </c>
      <c r="N30" s="13">
        <f>Vulnerability!F29</f>
        <v>7.5064199079058564</v>
      </c>
      <c r="O30" s="13">
        <f>Vulnerability!I29</f>
        <v>8.8350000000000009</v>
      </c>
      <c r="P30" s="13">
        <f>Vulnerability!P29</f>
        <v>4.4279301595276976</v>
      </c>
      <c r="Q30" s="13">
        <f t="shared" si="1"/>
        <v>7.0689424938348528</v>
      </c>
      <c r="R30" s="13">
        <f>Vulnerability!V29</f>
        <v>0</v>
      </c>
      <c r="S30" s="13">
        <f>Vulnerability!AD29</f>
        <v>6.6641414141414144</v>
      </c>
      <c r="T30" s="13">
        <f>Vulnerability!AG29</f>
        <v>4.5703979984117016</v>
      </c>
      <c r="U30" s="13">
        <f>Vulnerability!AJ29</f>
        <v>4.4656158912604749</v>
      </c>
      <c r="V30" s="13">
        <f>Vulnerability!AM29</f>
        <v>7.2416243099961735</v>
      </c>
      <c r="W30" s="13">
        <f>Vulnerability!AO29</f>
        <v>4.2105263157894735</v>
      </c>
      <c r="X30" s="13">
        <f t="shared" si="8"/>
        <v>5.5833256736955539</v>
      </c>
      <c r="Y30" s="13">
        <f t="shared" si="2"/>
        <v>3.2740301370809091</v>
      </c>
      <c r="Z30" s="13">
        <f t="shared" si="3"/>
        <v>5.4827185551251887</v>
      </c>
      <c r="AA30" s="13">
        <f>'Lack of Coping Capacity'!G29</f>
        <v>7.2845231615235386</v>
      </c>
      <c r="AB30" s="13">
        <f>'Lack of Coping Capacity'!J29</f>
        <v>6.7210000000000001</v>
      </c>
      <c r="AC30" s="13">
        <f t="shared" si="4"/>
        <v>7.0027615807617689</v>
      </c>
      <c r="AD30" s="13">
        <f>'Lack of Coping Capacity'!P29</f>
        <v>7.6137123413444669</v>
      </c>
      <c r="AE30" s="13">
        <f>'Lack of Coping Capacity'!S29</f>
        <v>2.8644444444444446</v>
      </c>
      <c r="AF30" s="13">
        <f>'Lack of Coping Capacity'!X29</f>
        <v>5.2478858898547234</v>
      </c>
      <c r="AG30" s="13">
        <f t="shared" si="5"/>
        <v>5.242014225214545</v>
      </c>
      <c r="AH30" s="13">
        <f t="shared" si="6"/>
        <v>6.2006832850711078</v>
      </c>
      <c r="AI30" s="13">
        <f t="shared" si="7"/>
        <v>4.4686220828756431</v>
      </c>
    </row>
    <row r="31" spans="1:35" x14ac:dyDescent="0.25">
      <c r="A31" s="127" t="s">
        <v>7</v>
      </c>
      <c r="B31" s="125" t="s">
        <v>381</v>
      </c>
      <c r="C31" s="125" t="s">
        <v>6</v>
      </c>
      <c r="D31" s="104" t="s">
        <v>510</v>
      </c>
      <c r="E31" s="12">
        <f>'Hazard &amp; Exposure'!N30</f>
        <v>2.25</v>
      </c>
      <c r="F31" s="12">
        <f>'Hazard &amp; Exposure'!O30</f>
        <v>4.4823475165927498</v>
      </c>
      <c r="G31" s="12">
        <f>'Hazard &amp; Exposure'!P30</f>
        <v>4.565139465479584</v>
      </c>
      <c r="H31" s="12">
        <f>'Hazard &amp; Exposure'!Q30</f>
        <v>0</v>
      </c>
      <c r="I31" s="12">
        <f>'Hazard &amp; Exposure'!R30</f>
        <v>3.0264265297394113</v>
      </c>
      <c r="J31" s="12" t="str">
        <f>'Hazard &amp; Exposure'!U30</f>
        <v>x</v>
      </c>
      <c r="K31" s="12">
        <f>'Hazard &amp; Exposure'!W30</f>
        <v>2.4940841789022978</v>
      </c>
      <c r="L31" s="13">
        <f>'Hazard &amp; Exposure'!X30</f>
        <v>2.4940841789022978</v>
      </c>
      <c r="M31" s="13">
        <f t="shared" si="0"/>
        <v>2.7644983384893171</v>
      </c>
      <c r="N31" s="13">
        <f>Vulnerability!F30</f>
        <v>8.357706933025149</v>
      </c>
      <c r="O31" s="13">
        <f>Vulnerability!I30</f>
        <v>8.8350000000000009</v>
      </c>
      <c r="P31" s="13">
        <f>Vulnerability!P30</f>
        <v>4.429772474144789</v>
      </c>
      <c r="Q31" s="13">
        <f t="shared" si="1"/>
        <v>7.4950465850487724</v>
      </c>
      <c r="R31" s="13">
        <f>Vulnerability!V30</f>
        <v>0</v>
      </c>
      <c r="S31" s="13">
        <f>Vulnerability!AD30</f>
        <v>6.6641414141414144</v>
      </c>
      <c r="T31" s="13">
        <f>Vulnerability!AG30</f>
        <v>5.3816523973227648</v>
      </c>
      <c r="U31" s="13">
        <f>Vulnerability!AJ30</f>
        <v>6.1159663253018159</v>
      </c>
      <c r="V31" s="13">
        <f>Vulnerability!AM30</f>
        <v>7.2416243099961735</v>
      </c>
      <c r="W31" s="13">
        <f>Vulnerability!AO30</f>
        <v>1.5789473684210531</v>
      </c>
      <c r="X31" s="13">
        <f t="shared" si="8"/>
        <v>5.6871802896111312</v>
      </c>
      <c r="Y31" s="13">
        <f t="shared" si="2"/>
        <v>3.3479997492493969</v>
      </c>
      <c r="Z31" s="13">
        <f t="shared" si="3"/>
        <v>5.8128178380372582</v>
      </c>
      <c r="AA31" s="13">
        <f>'Lack of Coping Capacity'!G30</f>
        <v>7.2845231615235386</v>
      </c>
      <c r="AB31" s="13">
        <f>'Lack of Coping Capacity'!J30</f>
        <v>6.7210000000000001</v>
      </c>
      <c r="AC31" s="13">
        <f t="shared" si="4"/>
        <v>7.0027615807617689</v>
      </c>
      <c r="AD31" s="13">
        <f>'Lack of Coping Capacity'!P30</f>
        <v>7.6137123413444669</v>
      </c>
      <c r="AE31" s="13">
        <f>'Lack of Coping Capacity'!S30</f>
        <v>2.8644444444444446</v>
      </c>
      <c r="AF31" s="13">
        <f>'Lack of Coping Capacity'!X30</f>
        <v>5.1506094089526293</v>
      </c>
      <c r="AG31" s="13">
        <f t="shared" si="5"/>
        <v>5.2095887315805136</v>
      </c>
      <c r="AH31" s="13">
        <f t="shared" si="6"/>
        <v>6.1871374417775034</v>
      </c>
      <c r="AI31" s="13">
        <f t="shared" si="7"/>
        <v>4.6326654301277737</v>
      </c>
    </row>
    <row r="32" spans="1:35" x14ac:dyDescent="0.25">
      <c r="A32" s="127" t="s">
        <v>7</v>
      </c>
      <c r="B32" s="125" t="s">
        <v>382</v>
      </c>
      <c r="C32" s="125" t="s">
        <v>6</v>
      </c>
      <c r="D32" s="104" t="s">
        <v>511</v>
      </c>
      <c r="E32" s="12">
        <f>'Hazard &amp; Exposure'!N31</f>
        <v>2.25</v>
      </c>
      <c r="F32" s="12">
        <f>'Hazard &amp; Exposure'!O31</f>
        <v>0.84830759998072758</v>
      </c>
      <c r="G32" s="12">
        <f>'Hazard &amp; Exposure'!P31</f>
        <v>5.0683038827847202</v>
      </c>
      <c r="H32" s="12">
        <f>'Hazard &amp; Exposure'!Q31</f>
        <v>0</v>
      </c>
      <c r="I32" s="12">
        <f>'Hazard &amp; Exposure'!R31</f>
        <v>2.2714094729298839</v>
      </c>
      <c r="J32" s="12" t="str">
        <f>'Hazard &amp; Exposure'!U31</f>
        <v>x</v>
      </c>
      <c r="K32" s="12">
        <f>'Hazard &amp; Exposure'!W31</f>
        <v>2.4940841789022978</v>
      </c>
      <c r="L32" s="13">
        <f>'Hazard &amp; Exposure'!X31</f>
        <v>2.4940841789022978</v>
      </c>
      <c r="M32" s="13">
        <f t="shared" si="0"/>
        <v>2.3834569538419319</v>
      </c>
      <c r="N32" s="13">
        <f>Vulnerability!F31</f>
        <v>6.1804947036378186</v>
      </c>
      <c r="O32" s="13">
        <f>Vulnerability!I31</f>
        <v>8.8350000000000009</v>
      </c>
      <c r="P32" s="13">
        <f>Vulnerability!P31</f>
        <v>4.424078047146506</v>
      </c>
      <c r="Q32" s="13">
        <f t="shared" si="1"/>
        <v>6.4050168636055362</v>
      </c>
      <c r="R32" s="13">
        <f>Vulnerability!V31</f>
        <v>0</v>
      </c>
      <c r="S32" s="13">
        <f>Vulnerability!AD31</f>
        <v>6.6641414141414144</v>
      </c>
      <c r="T32" s="13">
        <f>Vulnerability!AG31</f>
        <v>3.9371640197880633</v>
      </c>
      <c r="U32" s="13">
        <f>Vulnerability!AJ31</f>
        <v>6.0190770029829253</v>
      </c>
      <c r="V32" s="13">
        <f>Vulnerability!AM31</f>
        <v>7.2416243099961735</v>
      </c>
      <c r="W32" s="13">
        <f>Vulnerability!AO31</f>
        <v>1.5789473684210531</v>
      </c>
      <c r="X32" s="13">
        <f t="shared" si="8"/>
        <v>5.4158754222664109</v>
      </c>
      <c r="Y32" s="13">
        <f t="shared" si="2"/>
        <v>3.1562134660927361</v>
      </c>
      <c r="Z32" s="13">
        <f t="shared" si="3"/>
        <v>4.9925738638013737</v>
      </c>
      <c r="AA32" s="13">
        <f>'Lack of Coping Capacity'!G31</f>
        <v>7.2845231615235386</v>
      </c>
      <c r="AB32" s="13">
        <f>'Lack of Coping Capacity'!J31</f>
        <v>6.7210000000000001</v>
      </c>
      <c r="AC32" s="13">
        <f t="shared" si="4"/>
        <v>7.0027615807617689</v>
      </c>
      <c r="AD32" s="13">
        <f>'Lack of Coping Capacity'!P31</f>
        <v>7.6137123413444669</v>
      </c>
      <c r="AE32" s="13">
        <f>'Lack of Coping Capacity'!S31</f>
        <v>2.8644444444444446</v>
      </c>
      <c r="AF32" s="13">
        <f>'Lack of Coping Capacity'!X31</f>
        <v>5.1506094089526293</v>
      </c>
      <c r="AG32" s="13">
        <f t="shared" si="5"/>
        <v>5.2095887315805136</v>
      </c>
      <c r="AH32" s="13">
        <f t="shared" si="6"/>
        <v>6.1871374417775034</v>
      </c>
      <c r="AI32" s="13">
        <f t="shared" si="7"/>
        <v>4.1912206489235952</v>
      </c>
    </row>
    <row r="33" spans="1:35" x14ac:dyDescent="0.25">
      <c r="A33" s="127" t="s">
        <v>9</v>
      </c>
      <c r="B33" s="125" t="s">
        <v>383</v>
      </c>
      <c r="C33" s="125" t="s">
        <v>8</v>
      </c>
      <c r="D33" s="104" t="s">
        <v>512</v>
      </c>
      <c r="E33" s="12">
        <f>'Hazard &amp; Exposure'!N32</f>
        <v>5.4444444444444455</v>
      </c>
      <c r="F33" s="12">
        <f>'Hazard &amp; Exposure'!O32</f>
        <v>2.9459146190413565</v>
      </c>
      <c r="G33" s="12">
        <f>'Hazard &amp; Exposure'!P32</f>
        <v>5.5802838060508169</v>
      </c>
      <c r="H33" s="12">
        <f>'Hazard &amp; Exposure'!Q32</f>
        <v>6.25</v>
      </c>
      <c r="I33" s="12">
        <f>'Hazard &amp; Exposure'!R32</f>
        <v>5.1722251188498412</v>
      </c>
      <c r="J33" s="12" t="str">
        <f>'Hazard &amp; Exposure'!U32</f>
        <v>x</v>
      </c>
      <c r="K33" s="12">
        <f>'Hazard &amp; Exposure'!W32</f>
        <v>4.4774860266219205</v>
      </c>
      <c r="L33" s="13">
        <f>'Hazard &amp; Exposure'!X32</f>
        <v>4.4774860266219205</v>
      </c>
      <c r="M33" s="13">
        <f t="shared" si="0"/>
        <v>4.8344604842093846</v>
      </c>
      <c r="N33" s="13">
        <f>Vulnerability!F32</f>
        <v>9.5355920826868665</v>
      </c>
      <c r="O33" s="13">
        <f>Vulnerability!I32</f>
        <v>6.9866666666666672</v>
      </c>
      <c r="P33" s="13">
        <f>Vulnerability!P32</f>
        <v>3.6934075787207461</v>
      </c>
      <c r="Q33" s="13">
        <f t="shared" si="1"/>
        <v>7.4378146026902865</v>
      </c>
      <c r="R33" s="13">
        <f>Vulnerability!V32</f>
        <v>1.2879723463444592</v>
      </c>
      <c r="S33" s="13">
        <f>Vulnerability!AD32</f>
        <v>2.7745454545454544</v>
      </c>
      <c r="T33" s="13">
        <f>Vulnerability!AG32</f>
        <v>6.3675163141511284</v>
      </c>
      <c r="U33" s="13">
        <f>Vulnerability!AJ32</f>
        <v>3.7048809850676916</v>
      </c>
      <c r="V33" s="13">
        <f>Vulnerability!AM32</f>
        <v>0</v>
      </c>
      <c r="W33" s="13">
        <f>Vulnerability!AO32</f>
        <v>0</v>
      </c>
      <c r="X33" s="13">
        <f t="shared" si="8"/>
        <v>2.9520274090763712</v>
      </c>
      <c r="Y33" s="13">
        <f t="shared" si="2"/>
        <v>2.1585801059465246</v>
      </c>
      <c r="Z33" s="13">
        <f t="shared" si="3"/>
        <v>5.3765404312083636</v>
      </c>
      <c r="AA33" s="13">
        <f>'Lack of Coping Capacity'!G32</f>
        <v>6.6776418998743203</v>
      </c>
      <c r="AB33" s="13">
        <f>'Lack of Coping Capacity'!J32</f>
        <v>6.7720000000000002</v>
      </c>
      <c r="AC33" s="13">
        <f t="shared" si="4"/>
        <v>6.7248209499371603</v>
      </c>
      <c r="AD33" s="13">
        <f>'Lack of Coping Capacity'!P32</f>
        <v>8.402512725322282</v>
      </c>
      <c r="AE33" s="13">
        <f>'Lack of Coping Capacity'!S32</f>
        <v>7.8155555555555551</v>
      </c>
      <c r="AF33" s="13">
        <f>'Lack of Coping Capacity'!X32</f>
        <v>7.6108606403013184</v>
      </c>
      <c r="AG33" s="13">
        <f t="shared" si="5"/>
        <v>7.9429763070597188</v>
      </c>
      <c r="AH33" s="13">
        <f t="shared" si="6"/>
        <v>7.3833291271046182</v>
      </c>
      <c r="AI33" s="13">
        <f t="shared" si="7"/>
        <v>5.7681213219071132</v>
      </c>
    </row>
    <row r="34" spans="1:35" x14ac:dyDescent="0.25">
      <c r="A34" s="127" t="s">
        <v>9</v>
      </c>
      <c r="B34" s="125" t="s">
        <v>384</v>
      </c>
      <c r="C34" s="125" t="s">
        <v>8</v>
      </c>
      <c r="D34" s="104" t="s">
        <v>513</v>
      </c>
      <c r="E34" s="12">
        <f>'Hazard &amp; Exposure'!N33</f>
        <v>5.4444444444444455</v>
      </c>
      <c r="F34" s="12">
        <f>'Hazard &amp; Exposure'!O33</f>
        <v>2.5279037537579252</v>
      </c>
      <c r="G34" s="12">
        <f>'Hazard &amp; Exposure'!P33</f>
        <v>5.8479741613503604</v>
      </c>
      <c r="H34" s="12">
        <f>'Hazard &amp; Exposure'!Q33</f>
        <v>7.291666666666667</v>
      </c>
      <c r="I34" s="12">
        <f>'Hazard &amp; Exposure'!R33</f>
        <v>5.5192608305707971</v>
      </c>
      <c r="J34" s="12">
        <f>'Hazard &amp; Exposure'!U33</f>
        <v>4</v>
      </c>
      <c r="K34" s="12">
        <f>'Hazard &amp; Exposure'!W33</f>
        <v>4.4774860266219205</v>
      </c>
      <c r="L34" s="13">
        <f>'Hazard &amp; Exposure'!X33</f>
        <v>4.275140777570468</v>
      </c>
      <c r="M34" s="13">
        <f t="shared" si="0"/>
        <v>4.9284156934656229</v>
      </c>
      <c r="N34" s="13">
        <f>Vulnerability!F33</f>
        <v>9.7509815155875117</v>
      </c>
      <c r="O34" s="13">
        <f>Vulnerability!I33</f>
        <v>6.1116666666666672</v>
      </c>
      <c r="P34" s="13">
        <f>Vulnerability!P33</f>
        <v>3.6934479730447514</v>
      </c>
      <c r="Q34" s="13">
        <f t="shared" si="1"/>
        <v>7.3267694177216107</v>
      </c>
      <c r="R34" s="13">
        <f>Vulnerability!V33</f>
        <v>4.5511887776297755</v>
      </c>
      <c r="S34" s="13">
        <f>Vulnerability!AD33</f>
        <v>3.1850831184736235</v>
      </c>
      <c r="T34" s="13">
        <f>Vulnerability!AG33</f>
        <v>7.3230695441603331</v>
      </c>
      <c r="U34" s="13">
        <f>Vulnerability!AJ33</f>
        <v>4.2391857861363205</v>
      </c>
      <c r="V34" s="13">
        <f>Vulnerability!AM33</f>
        <v>0</v>
      </c>
      <c r="W34" s="13">
        <f>Vulnerability!AO33</f>
        <v>0</v>
      </c>
      <c r="X34" s="13">
        <f t="shared" si="8"/>
        <v>3.5041227796543262</v>
      </c>
      <c r="Y34" s="13">
        <f t="shared" si="2"/>
        <v>4.0470292425272474</v>
      </c>
      <c r="Z34" s="13">
        <f t="shared" si="3"/>
        <v>5.9407243227945239</v>
      </c>
      <c r="AA34" s="13">
        <f>'Lack of Coping Capacity'!G33</f>
        <v>6.6776418998743203</v>
      </c>
      <c r="AB34" s="13">
        <f>'Lack of Coping Capacity'!J33</f>
        <v>6.7720000000000002</v>
      </c>
      <c r="AC34" s="13">
        <f t="shared" si="4"/>
        <v>6.7248209499371603</v>
      </c>
      <c r="AD34" s="13">
        <f>'Lack of Coping Capacity'!P33</f>
        <v>8.402512725322282</v>
      </c>
      <c r="AE34" s="13">
        <f>'Lack of Coping Capacity'!S33</f>
        <v>7.8155555555555551</v>
      </c>
      <c r="AF34" s="13">
        <f>'Lack of Coping Capacity'!X33</f>
        <v>7.680305084745763</v>
      </c>
      <c r="AG34" s="13">
        <f t="shared" si="5"/>
        <v>7.9661244552078658</v>
      </c>
      <c r="AH34" s="13">
        <f t="shared" si="6"/>
        <v>7.3969727149535611</v>
      </c>
      <c r="AI34" s="13">
        <f t="shared" si="7"/>
        <v>6.0052844419677021</v>
      </c>
    </row>
    <row r="35" spans="1:35" x14ac:dyDescent="0.25">
      <c r="A35" s="127" t="s">
        <v>9</v>
      </c>
      <c r="B35" s="125" t="s">
        <v>385</v>
      </c>
      <c r="C35" s="125" t="s">
        <v>8</v>
      </c>
      <c r="D35" s="104" t="s">
        <v>514</v>
      </c>
      <c r="E35" s="12">
        <f>'Hazard &amp; Exposure'!N34</f>
        <v>1.7777777777777786</v>
      </c>
      <c r="F35" s="12">
        <f>'Hazard &amp; Exposure'!O34</f>
        <v>2.7065347060874285</v>
      </c>
      <c r="G35" s="12">
        <f>'Hazard &amp; Exposure'!P34</f>
        <v>4.9785859186986583</v>
      </c>
      <c r="H35" s="12">
        <f>'Hazard &amp; Exposure'!Q34</f>
        <v>4.1666666666666661</v>
      </c>
      <c r="I35" s="12">
        <f>'Hazard &amp; Exposure'!R34</f>
        <v>3.508594744031492</v>
      </c>
      <c r="J35" s="12" t="str">
        <f>'Hazard &amp; Exposure'!U34</f>
        <v>x</v>
      </c>
      <c r="K35" s="12">
        <f>'Hazard &amp; Exposure'!W34</f>
        <v>4.4774860266219205</v>
      </c>
      <c r="L35" s="13">
        <f>'Hazard &amp; Exposure'!X34</f>
        <v>4.4774860266219205</v>
      </c>
      <c r="M35" s="13">
        <f t="shared" si="0"/>
        <v>4.0095448558474889</v>
      </c>
      <c r="N35" s="13">
        <f>Vulnerability!F34</f>
        <v>9.9400773635245159</v>
      </c>
      <c r="O35" s="13">
        <f>Vulnerability!I34</f>
        <v>6.1116666666666672</v>
      </c>
      <c r="P35" s="13">
        <f>Vulnerability!P34</f>
        <v>3.6934569495611971</v>
      </c>
      <c r="Q35" s="13">
        <f t="shared" si="1"/>
        <v>7.4213195858192247</v>
      </c>
      <c r="R35" s="13">
        <f>Vulnerability!V34</f>
        <v>1.4756436573429319</v>
      </c>
      <c r="S35" s="13">
        <f>Vulnerability!AD34</f>
        <v>2.7745454545454544</v>
      </c>
      <c r="T35" s="13">
        <f>Vulnerability!AG34</f>
        <v>6.5230767612789595</v>
      </c>
      <c r="U35" s="13">
        <f>Vulnerability!AJ34</f>
        <v>2.2823247248276157</v>
      </c>
      <c r="V35" s="13">
        <f>Vulnerability!AM34</f>
        <v>0</v>
      </c>
      <c r="W35" s="13">
        <f>Vulnerability!AO34</f>
        <v>0</v>
      </c>
      <c r="X35" s="13">
        <f t="shared" si="8"/>
        <v>2.7163959425234721</v>
      </c>
      <c r="Y35" s="13">
        <f t="shared" si="2"/>
        <v>2.1173908135601436</v>
      </c>
      <c r="Z35" s="13">
        <f t="shared" si="3"/>
        <v>5.3504728708855387</v>
      </c>
      <c r="AA35" s="13">
        <f>'Lack of Coping Capacity'!G34</f>
        <v>6.6776418998743203</v>
      </c>
      <c r="AB35" s="13">
        <f>'Lack of Coping Capacity'!J34</f>
        <v>6.7720000000000002</v>
      </c>
      <c r="AC35" s="13">
        <f t="shared" si="4"/>
        <v>6.7248209499371603</v>
      </c>
      <c r="AD35" s="13">
        <f>'Lack of Coping Capacity'!P34</f>
        <v>8.402512725322282</v>
      </c>
      <c r="AE35" s="13">
        <f>'Lack of Coping Capacity'!S34</f>
        <v>7.8155555555555551</v>
      </c>
      <c r="AF35" s="13">
        <f>'Lack of Coping Capacity'!X34</f>
        <v>7.430305084745763</v>
      </c>
      <c r="AG35" s="13">
        <f t="shared" si="5"/>
        <v>7.8827911218745328</v>
      </c>
      <c r="AH35" s="13">
        <f t="shared" si="6"/>
        <v>7.3480872996119597</v>
      </c>
      <c r="AI35" s="13">
        <f t="shared" si="7"/>
        <v>5.4019909220901603</v>
      </c>
    </row>
    <row r="36" spans="1:35" x14ac:dyDescent="0.25">
      <c r="A36" s="127" t="s">
        <v>9</v>
      </c>
      <c r="B36" s="125" t="s">
        <v>386</v>
      </c>
      <c r="C36" s="125" t="s">
        <v>8</v>
      </c>
      <c r="D36" s="104" t="s">
        <v>515</v>
      </c>
      <c r="E36" s="12">
        <f>'Hazard &amp; Exposure'!N35</f>
        <v>4</v>
      </c>
      <c r="F36" s="12">
        <f>'Hazard &amp; Exposure'!O35</f>
        <v>4.3011255886657338</v>
      </c>
      <c r="G36" s="12">
        <f>'Hazard &amp; Exposure'!P35</f>
        <v>9.7444045991423867</v>
      </c>
      <c r="H36" s="12">
        <f>'Hazard &amp; Exposure'!Q35</f>
        <v>8.3333333333333339</v>
      </c>
      <c r="I36" s="12">
        <f>'Hazard &amp; Exposure'!R35</f>
        <v>7.4288540467491702</v>
      </c>
      <c r="J36" s="12" t="str">
        <f>'Hazard &amp; Exposure'!U35</f>
        <v>x</v>
      </c>
      <c r="K36" s="12">
        <f>'Hazard &amp; Exposure'!W35</f>
        <v>4.4774860266219205</v>
      </c>
      <c r="L36" s="13">
        <f>'Hazard &amp; Exposure'!X35</f>
        <v>4.4774860266219205</v>
      </c>
      <c r="M36" s="13">
        <f t="shared" ref="M36:M67" si="9">(10-GEOMEAN(((10-I36)/10*9+1),((10-L36)/10*9+1)))/9*10</f>
        <v>6.1687723095224447</v>
      </c>
      <c r="N36" s="13">
        <f>Vulnerability!F35</f>
        <v>9.5596451805431197</v>
      </c>
      <c r="O36" s="13">
        <f>Vulnerability!I35</f>
        <v>5.7366666666666664</v>
      </c>
      <c r="P36" s="13">
        <f>Vulnerability!P35</f>
        <v>3.6933604520094065</v>
      </c>
      <c r="Q36" s="13">
        <f t="shared" ref="Q36:Q67" si="10">AVERAGE(N36,N36,O36,P36)</f>
        <v>7.1373293699405789</v>
      </c>
      <c r="R36" s="13">
        <f>Vulnerability!V35</f>
        <v>3.7248467441093682</v>
      </c>
      <c r="S36" s="13">
        <f>Vulnerability!AD35</f>
        <v>2.7745454545454544</v>
      </c>
      <c r="T36" s="13">
        <f>Vulnerability!AG35</f>
        <v>7.9452955081254117</v>
      </c>
      <c r="U36" s="13">
        <f>Vulnerability!AJ35</f>
        <v>4.2999426549954833</v>
      </c>
      <c r="V36" s="13">
        <f>Vulnerability!AM35</f>
        <v>0.23482100405305317</v>
      </c>
      <c r="W36" s="13">
        <f>Vulnerability!AO35</f>
        <v>1.5789473684210531</v>
      </c>
      <c r="X36" s="13">
        <f t="shared" si="8"/>
        <v>3.9649412039165872</v>
      </c>
      <c r="Y36" s="13">
        <f t="shared" ref="Y36:Y67" si="11">(10-GEOMEAN(((10-R36)/10*9+1),((10-X36)/10*9+1)))/9*10</f>
        <v>3.8458857088230958</v>
      </c>
      <c r="Z36" s="13">
        <f t="shared" ref="Z36:Z67" si="12">(10-GEOMEAN(((10-Q36)/10*9+1),((10-Y36)/10*9+1)))/9*10</f>
        <v>5.7379909701594443</v>
      </c>
      <c r="AA36" s="13">
        <f>'Lack of Coping Capacity'!G35</f>
        <v>6.6776418998743203</v>
      </c>
      <c r="AB36" s="13">
        <f>'Lack of Coping Capacity'!J35</f>
        <v>6.7720000000000002</v>
      </c>
      <c r="AC36" s="13">
        <f t="shared" ref="AC36:AC67" si="13">AVERAGE(AA36:AB36)</f>
        <v>6.7248209499371603</v>
      </c>
      <c r="AD36" s="13">
        <f>'Lack of Coping Capacity'!P35</f>
        <v>8.402512725322282</v>
      </c>
      <c r="AE36" s="13">
        <f>'Lack of Coping Capacity'!S35</f>
        <v>7.8155555555555551</v>
      </c>
      <c r="AF36" s="13">
        <f>'Lack of Coping Capacity'!X35</f>
        <v>9.9070734463276846</v>
      </c>
      <c r="AG36" s="13">
        <f t="shared" ref="AG36:AG67" si="14">AVERAGE(AD36:AF36)</f>
        <v>8.7083805757351751</v>
      </c>
      <c r="AH36" s="13">
        <f t="shared" ref="AH36:AH67" si="15">(10-GEOMEAN(((10-AC36)/10*9+1),((10-AG36)/10*9+1)))/9*10</f>
        <v>7.864717218301478</v>
      </c>
      <c r="AI36" s="13">
        <f t="shared" ref="AI36:AI67" si="16">M36^(1/3)*Z36^(1/3)*AH36^(1/3)</f>
        <v>6.5295096941027282</v>
      </c>
    </row>
    <row r="37" spans="1:35" x14ac:dyDescent="0.25">
      <c r="A37" s="127" t="s">
        <v>9</v>
      </c>
      <c r="B37" s="125" t="s">
        <v>387</v>
      </c>
      <c r="C37" s="125" t="s">
        <v>8</v>
      </c>
      <c r="D37" s="104" t="s">
        <v>516</v>
      </c>
      <c r="E37" s="12">
        <f>'Hazard &amp; Exposure'!N36</f>
        <v>10</v>
      </c>
      <c r="F37" s="12">
        <f>'Hazard &amp; Exposure'!O36</f>
        <v>4.2178994490002566</v>
      </c>
      <c r="G37" s="12">
        <f>'Hazard &amp; Exposure'!P36</f>
        <v>6.8773514899501969</v>
      </c>
      <c r="H37" s="12">
        <f>'Hazard &amp; Exposure'!Q36</f>
        <v>8.3333333333333339</v>
      </c>
      <c r="I37" s="12">
        <f>'Hazard &amp; Exposure'!R36</f>
        <v>8.0304019494654924</v>
      </c>
      <c r="J37" s="12" t="str">
        <f>'Hazard &amp; Exposure'!U36</f>
        <v>x</v>
      </c>
      <c r="K37" s="12">
        <f>'Hazard &amp; Exposure'!W36</f>
        <v>4.4774860266219205</v>
      </c>
      <c r="L37" s="13">
        <f>'Hazard &amp; Exposure'!X36</f>
        <v>4.4774860266219205</v>
      </c>
      <c r="M37" s="13">
        <f t="shared" si="9"/>
        <v>6.590461868722576</v>
      </c>
      <c r="N37" s="13">
        <f>Vulnerability!F36</f>
        <v>9.9041355009777554</v>
      </c>
      <c r="O37" s="13">
        <f>Vulnerability!I36</f>
        <v>6.9866666666666672</v>
      </c>
      <c r="P37" s="13">
        <f>Vulnerability!P36</f>
        <v>3.6934749025940881</v>
      </c>
      <c r="Q37" s="13">
        <f t="shared" si="10"/>
        <v>7.6221031428040664</v>
      </c>
      <c r="R37" s="13">
        <f>Vulnerability!V36</f>
        <v>4.3048947024631623</v>
      </c>
      <c r="S37" s="13">
        <f>Vulnerability!AD36</f>
        <v>3.2353305527544713</v>
      </c>
      <c r="T37" s="13">
        <f>Vulnerability!AG36</f>
        <v>6.1675244956494959</v>
      </c>
      <c r="U37" s="13">
        <f>Vulnerability!AJ36</f>
        <v>2.9539053044573893</v>
      </c>
      <c r="V37" s="13">
        <f>Vulnerability!AM36</f>
        <v>0</v>
      </c>
      <c r="W37" s="13">
        <f>Vulnerability!AO36</f>
        <v>1.5789473684210531</v>
      </c>
      <c r="X37" s="13">
        <f t="shared" si="8"/>
        <v>3.0690895748350822</v>
      </c>
      <c r="Y37" s="13">
        <f t="shared" si="11"/>
        <v>3.7127505536022998</v>
      </c>
      <c r="Z37" s="13">
        <f t="shared" si="12"/>
        <v>6.030467555659027</v>
      </c>
      <c r="AA37" s="13">
        <f>'Lack of Coping Capacity'!G36</f>
        <v>6.6776418998743203</v>
      </c>
      <c r="AB37" s="13">
        <f>'Lack of Coping Capacity'!J36</f>
        <v>6.7720000000000002</v>
      </c>
      <c r="AC37" s="13">
        <f t="shared" si="13"/>
        <v>6.7248209499371603</v>
      </c>
      <c r="AD37" s="13">
        <f>'Lack of Coping Capacity'!P36</f>
        <v>8.402512725322282</v>
      </c>
      <c r="AE37" s="13">
        <f>'Lack of Coping Capacity'!S36</f>
        <v>7.8155555555555551</v>
      </c>
      <c r="AF37" s="13">
        <f>'Lack of Coping Capacity'!X36</f>
        <v>7.430305084745763</v>
      </c>
      <c r="AG37" s="13">
        <f t="shared" si="14"/>
        <v>7.8827911218745328</v>
      </c>
      <c r="AH37" s="13">
        <f t="shared" si="15"/>
        <v>7.3480872996119597</v>
      </c>
      <c r="AI37" s="13">
        <f t="shared" si="16"/>
        <v>6.6345842705713904</v>
      </c>
    </row>
    <row r="38" spans="1:35" x14ac:dyDescent="0.25">
      <c r="A38" s="127" t="s">
        <v>9</v>
      </c>
      <c r="B38" s="125" t="s">
        <v>388</v>
      </c>
      <c r="C38" s="125" t="s">
        <v>8</v>
      </c>
      <c r="D38" s="104" t="s">
        <v>517</v>
      </c>
      <c r="E38" s="12">
        <f>'Hazard &amp; Exposure'!N37</f>
        <v>10</v>
      </c>
      <c r="F38" s="12">
        <f>'Hazard &amp; Exposure'!O37</f>
        <v>2.9821665610388988</v>
      </c>
      <c r="G38" s="12">
        <f>'Hazard &amp; Exposure'!P37</f>
        <v>6.0488827684934492</v>
      </c>
      <c r="H38" s="12">
        <f>'Hazard &amp; Exposure'!Q37</f>
        <v>0</v>
      </c>
      <c r="I38" s="12">
        <f>'Hazard &amp; Exposure'!R37</f>
        <v>6.3635264466924202</v>
      </c>
      <c r="J38" s="12" t="str">
        <f>'Hazard &amp; Exposure'!U37</f>
        <v>x</v>
      </c>
      <c r="K38" s="12">
        <f>'Hazard &amp; Exposure'!W37</f>
        <v>6.9774860266219205</v>
      </c>
      <c r="L38" s="13">
        <f>'Hazard &amp; Exposure'!X37</f>
        <v>6.9774860266219205</v>
      </c>
      <c r="M38" s="13">
        <f t="shared" si="9"/>
        <v>6.6811297274507586</v>
      </c>
      <c r="N38" s="13">
        <f>Vulnerability!F37</f>
        <v>9.8555442100202484</v>
      </c>
      <c r="O38" s="13">
        <f>Vulnerability!I37</f>
        <v>5.1116666666666672</v>
      </c>
      <c r="P38" s="13">
        <f>Vulnerability!P37</f>
        <v>3.6934479730447514</v>
      </c>
      <c r="Q38" s="13">
        <f t="shared" si="10"/>
        <v>7.1290507649379791</v>
      </c>
      <c r="R38" s="13">
        <f>Vulnerability!V37</f>
        <v>5.4166567364540121</v>
      </c>
      <c r="S38" s="13">
        <f>Vulnerability!AD37</f>
        <v>2.7745454545454544</v>
      </c>
      <c r="T38" s="13">
        <f>Vulnerability!AG37</f>
        <v>7.6697697665303899</v>
      </c>
      <c r="U38" s="13">
        <f>Vulnerability!AJ37</f>
        <v>4.7431090873845667</v>
      </c>
      <c r="V38" s="13">
        <f>Vulnerability!AM37</f>
        <v>0</v>
      </c>
      <c r="W38" s="13">
        <f>Vulnerability!AO37</f>
        <v>1.5789473684210531</v>
      </c>
      <c r="X38" s="13">
        <f t="shared" si="8"/>
        <v>3.9110957850381096</v>
      </c>
      <c r="Y38" s="13">
        <f t="shared" si="11"/>
        <v>4.7079744757460213</v>
      </c>
      <c r="Z38" s="13">
        <f t="shared" si="12"/>
        <v>6.0615887092580634</v>
      </c>
      <c r="AA38" s="13">
        <f>'Lack of Coping Capacity'!G37</f>
        <v>6.6776418998743203</v>
      </c>
      <c r="AB38" s="13">
        <f>'Lack of Coping Capacity'!J37</f>
        <v>6.7720000000000002</v>
      </c>
      <c r="AC38" s="13">
        <f t="shared" si="13"/>
        <v>6.7248209499371603</v>
      </c>
      <c r="AD38" s="13">
        <f>'Lack of Coping Capacity'!P37</f>
        <v>8.402512725322282</v>
      </c>
      <c r="AE38" s="13">
        <f>'Lack of Coping Capacity'!S37</f>
        <v>7.8155555555555551</v>
      </c>
      <c r="AF38" s="13">
        <f>'Lack of Coping Capacity'!X37</f>
        <v>7.7636384180790969</v>
      </c>
      <c r="AG38" s="13">
        <f t="shared" si="14"/>
        <v>7.9939022329856444</v>
      </c>
      <c r="AH38" s="13">
        <f t="shared" si="15"/>
        <v>7.4134114704634522</v>
      </c>
      <c r="AI38" s="13">
        <f t="shared" si="16"/>
        <v>6.6960418373394379</v>
      </c>
    </row>
    <row r="39" spans="1:35" x14ac:dyDescent="0.25">
      <c r="A39" s="127" t="s">
        <v>9</v>
      </c>
      <c r="B39" s="125" t="s">
        <v>389</v>
      </c>
      <c r="C39" s="125" t="s">
        <v>8</v>
      </c>
      <c r="D39" s="104" t="s">
        <v>518</v>
      </c>
      <c r="E39" s="12">
        <f>'Hazard &amp; Exposure'!N38</f>
        <v>10</v>
      </c>
      <c r="F39" s="12">
        <f>'Hazard &amp; Exposure'!O38</f>
        <v>4.7091165732034321</v>
      </c>
      <c r="G39" s="12">
        <f>'Hazard &amp; Exposure'!P38</f>
        <v>3.9324115256387557</v>
      </c>
      <c r="H39" s="12">
        <f>'Hazard &amp; Exposure'!Q38</f>
        <v>0</v>
      </c>
      <c r="I39" s="12">
        <f>'Hazard &amp; Exposure'!R38</f>
        <v>6.2305583177648973</v>
      </c>
      <c r="J39" s="12" t="str">
        <f>'Hazard &amp; Exposure'!U38</f>
        <v>x</v>
      </c>
      <c r="K39" s="12">
        <f>'Hazard &amp; Exposure'!W38</f>
        <v>8.4774860266219214</v>
      </c>
      <c r="L39" s="13">
        <f>'Hazard &amp; Exposure'!X38</f>
        <v>8.4774860266219214</v>
      </c>
      <c r="M39" s="13">
        <f t="shared" si="9"/>
        <v>7.5259268393155354</v>
      </c>
      <c r="N39" s="13">
        <f>Vulnerability!F38</f>
        <v>9.1298359933857203</v>
      </c>
      <c r="O39" s="13">
        <f>Vulnerability!I38</f>
        <v>6.7366666666666672</v>
      </c>
      <c r="P39" s="13">
        <f>Vulnerability!P38</f>
        <v>3.693308837039845</v>
      </c>
      <c r="Q39" s="13">
        <f t="shared" si="10"/>
        <v>7.1724118726194881</v>
      </c>
      <c r="R39" s="13">
        <f>Vulnerability!V38</f>
        <v>5.0592336359503136</v>
      </c>
      <c r="S39" s="13">
        <f>Vulnerability!AD38</f>
        <v>3.9364644191746323</v>
      </c>
      <c r="T39" s="13">
        <f>Vulnerability!AG38</f>
        <v>6.8119209138552419</v>
      </c>
      <c r="U39" s="13">
        <f>Vulnerability!AJ38</f>
        <v>5.9401272173908559</v>
      </c>
      <c r="V39" s="13">
        <f>Vulnerability!AM38</f>
        <v>0</v>
      </c>
      <c r="W39" s="13">
        <f>Vulnerability!AO38</f>
        <v>1.5789473684210531</v>
      </c>
      <c r="X39" s="13">
        <f t="shared" si="8"/>
        <v>4.103953766709922</v>
      </c>
      <c r="Y39" s="13">
        <f t="shared" si="11"/>
        <v>4.5990870250462326</v>
      </c>
      <c r="Z39" s="13">
        <f t="shared" si="12"/>
        <v>6.0466363793326172</v>
      </c>
      <c r="AA39" s="13">
        <f>'Lack of Coping Capacity'!G38</f>
        <v>6.6776418998743203</v>
      </c>
      <c r="AB39" s="13">
        <f>'Lack of Coping Capacity'!J38</f>
        <v>6.7720000000000002</v>
      </c>
      <c r="AC39" s="13">
        <f t="shared" si="13"/>
        <v>6.7248209499371603</v>
      </c>
      <c r="AD39" s="13">
        <f>'Lack of Coping Capacity'!P38</f>
        <v>8.402512725322282</v>
      </c>
      <c r="AE39" s="13">
        <f>'Lack of Coping Capacity'!S38</f>
        <v>7.8155555555555551</v>
      </c>
      <c r="AF39" s="13">
        <f>'Lack of Coping Capacity'!X38</f>
        <v>7.5830828625235407</v>
      </c>
      <c r="AG39" s="13">
        <f t="shared" si="14"/>
        <v>7.9337170478004593</v>
      </c>
      <c r="AH39" s="13">
        <f t="shared" si="15"/>
        <v>7.3778856534040589</v>
      </c>
      <c r="AI39" s="13">
        <f t="shared" si="16"/>
        <v>6.9502739284052097</v>
      </c>
    </row>
    <row r="40" spans="1:35" x14ac:dyDescent="0.25">
      <c r="A40" s="127" t="s">
        <v>9</v>
      </c>
      <c r="B40" s="125" t="s">
        <v>390</v>
      </c>
      <c r="C40" s="125" t="s">
        <v>8</v>
      </c>
      <c r="D40" s="104" t="s">
        <v>519</v>
      </c>
      <c r="E40" s="12">
        <f>'Hazard &amp; Exposure'!N39</f>
        <v>10</v>
      </c>
      <c r="F40" s="12">
        <f>'Hazard &amp; Exposure'!O39</f>
        <v>0</v>
      </c>
      <c r="G40" s="12">
        <f>'Hazard &amp; Exposure'!P39</f>
        <v>7.4550849584433365E-2</v>
      </c>
      <c r="H40" s="12">
        <f>'Hazard &amp; Exposure'!Q39</f>
        <v>0</v>
      </c>
      <c r="I40" s="12">
        <f>'Hazard &amp; Exposure'!R39</f>
        <v>4.8733813946670725</v>
      </c>
      <c r="J40" s="12" t="str">
        <f>'Hazard &amp; Exposure'!U39</f>
        <v>x</v>
      </c>
      <c r="K40" s="12">
        <f>'Hazard &amp; Exposure'!W39</f>
        <v>8.4774860266219214</v>
      </c>
      <c r="L40" s="13">
        <f>'Hazard &amp; Exposure'!X39</f>
        <v>8.4774860266219214</v>
      </c>
      <c r="M40" s="13">
        <f t="shared" si="9"/>
        <v>7.0579837443126454</v>
      </c>
      <c r="N40" s="13">
        <f>Vulnerability!F39</f>
        <v>8.5982703937087646</v>
      </c>
      <c r="O40" s="13">
        <f>Vulnerability!I39</f>
        <v>5.4866666666666681</v>
      </c>
      <c r="P40" s="13">
        <f>Vulnerability!P39</f>
        <v>3.6931495038729358</v>
      </c>
      <c r="Q40" s="13">
        <f t="shared" si="10"/>
        <v>6.5940892394892829</v>
      </c>
      <c r="R40" s="13">
        <f>Vulnerability!V39</f>
        <v>7.4285410438390143</v>
      </c>
      <c r="S40" s="13">
        <f>Vulnerability!AD39</f>
        <v>2.7745454545454544</v>
      </c>
      <c r="T40" s="13">
        <f>Vulnerability!AG39</f>
        <v>5.3274456759722817</v>
      </c>
      <c r="U40" s="13">
        <f>Vulnerability!AJ39</f>
        <v>3.2797106871180945</v>
      </c>
      <c r="V40" s="13">
        <f>Vulnerability!AM39</f>
        <v>0.23482100405305317</v>
      </c>
      <c r="W40" s="13">
        <f>Vulnerability!AO39</f>
        <v>1.5789473684210531</v>
      </c>
      <c r="X40" s="13">
        <f t="shared" si="8"/>
        <v>2.8213806652208944</v>
      </c>
      <c r="Y40" s="13">
        <f t="shared" si="11"/>
        <v>5.5859402354015213</v>
      </c>
      <c r="Z40" s="13">
        <f t="shared" si="12"/>
        <v>6.1153811654446972</v>
      </c>
      <c r="AA40" s="13">
        <f>'Lack of Coping Capacity'!G39</f>
        <v>6.6776418998743203</v>
      </c>
      <c r="AB40" s="13">
        <f>'Lack of Coping Capacity'!J39</f>
        <v>6.7720000000000002</v>
      </c>
      <c r="AC40" s="13">
        <f t="shared" si="13"/>
        <v>6.7248209499371603</v>
      </c>
      <c r="AD40" s="13">
        <f>'Lack of Coping Capacity'!P39</f>
        <v>8.402512725322282</v>
      </c>
      <c r="AE40" s="13">
        <f>'Lack of Coping Capacity'!S39</f>
        <v>7.8155555555555551</v>
      </c>
      <c r="AF40" s="13">
        <f>'Lack of Coping Capacity'!X39</f>
        <v>8.9025273069679862</v>
      </c>
      <c r="AG40" s="13">
        <f t="shared" si="14"/>
        <v>8.373531862615275</v>
      </c>
      <c r="AH40" s="13">
        <f t="shared" si="15"/>
        <v>7.645881403990491</v>
      </c>
      <c r="AI40" s="13">
        <f t="shared" si="16"/>
        <v>6.910517654649273</v>
      </c>
    </row>
    <row r="41" spans="1:35" x14ac:dyDescent="0.25">
      <c r="A41" s="127" t="s">
        <v>9</v>
      </c>
      <c r="B41" s="125" t="s">
        <v>391</v>
      </c>
      <c r="C41" s="125" t="s">
        <v>8</v>
      </c>
      <c r="D41" s="104" t="s">
        <v>520</v>
      </c>
      <c r="E41" s="12">
        <f>'Hazard &amp; Exposure'!N40</f>
        <v>2.25</v>
      </c>
      <c r="F41" s="12">
        <f>'Hazard &amp; Exposure'!O40</f>
        <v>4.61457889829307</v>
      </c>
      <c r="G41" s="12">
        <f>'Hazard &amp; Exposure'!P40</f>
        <v>0.8228239483065849</v>
      </c>
      <c r="H41" s="12">
        <f>'Hazard &amp; Exposure'!Q40</f>
        <v>0</v>
      </c>
      <c r="I41" s="12">
        <f>'Hazard &amp; Exposure'!R40</f>
        <v>2.1043719273129882</v>
      </c>
      <c r="J41" s="12">
        <f>'Hazard &amp; Exposure'!U40</f>
        <v>4</v>
      </c>
      <c r="K41" s="12">
        <f>'Hazard &amp; Exposure'!W40</f>
        <v>4.4774860266219205</v>
      </c>
      <c r="L41" s="13">
        <f>'Hazard &amp; Exposure'!X40</f>
        <v>4.275140777570468</v>
      </c>
      <c r="M41" s="13">
        <f t="shared" si="9"/>
        <v>3.2644683983082627</v>
      </c>
      <c r="N41" s="13">
        <f>Vulnerability!F40</f>
        <v>4.9371553051146861</v>
      </c>
      <c r="O41" s="13">
        <f>Vulnerability!I40</f>
        <v>6.3616666666666672</v>
      </c>
      <c r="P41" s="13">
        <f>Vulnerability!P40</f>
        <v>3.6925929598533114</v>
      </c>
      <c r="Q41" s="13">
        <f t="shared" si="10"/>
        <v>4.9821425591873378</v>
      </c>
      <c r="R41" s="13">
        <f>Vulnerability!V40</f>
        <v>6.0774746502740618</v>
      </c>
      <c r="S41" s="13">
        <f>Vulnerability!AD40</f>
        <v>2.7745454545454544</v>
      </c>
      <c r="T41" s="13">
        <f>Vulnerability!AG40</f>
        <v>6.3452923346818624</v>
      </c>
      <c r="U41" s="13">
        <f>Vulnerability!AJ40</f>
        <v>3.9607441805528358</v>
      </c>
      <c r="V41" s="13">
        <f>Vulnerability!AM40</f>
        <v>0.95836974401861141</v>
      </c>
      <c r="W41" s="13">
        <f>Vulnerability!AO40</f>
        <v>0</v>
      </c>
      <c r="X41" s="13">
        <f t="shared" si="8"/>
        <v>3.1466064962019353</v>
      </c>
      <c r="Y41" s="13">
        <f t="shared" si="11"/>
        <v>4.7794114323430339</v>
      </c>
      <c r="Z41" s="13">
        <f t="shared" si="12"/>
        <v>4.8816016431517442</v>
      </c>
      <c r="AA41" s="13">
        <f>'Lack of Coping Capacity'!G40</f>
        <v>6.6776418998743203</v>
      </c>
      <c r="AB41" s="13">
        <f>'Lack of Coping Capacity'!J40</f>
        <v>6.7720000000000002</v>
      </c>
      <c r="AC41" s="13">
        <f t="shared" si="13"/>
        <v>6.7248209499371603</v>
      </c>
      <c r="AD41" s="13">
        <f>'Lack of Coping Capacity'!P40</f>
        <v>8.402512725322282</v>
      </c>
      <c r="AE41" s="13">
        <f>'Lack of Coping Capacity'!S40</f>
        <v>7.8155555555555551</v>
      </c>
      <c r="AF41" s="13">
        <f>'Lack of Coping Capacity'!X40</f>
        <v>7.430305084745763</v>
      </c>
      <c r="AG41" s="13">
        <f t="shared" si="14"/>
        <v>7.8827911218745328</v>
      </c>
      <c r="AH41" s="13">
        <f t="shared" si="15"/>
        <v>7.3480872996119597</v>
      </c>
      <c r="AI41" s="13">
        <f t="shared" si="16"/>
        <v>4.8923370660245391</v>
      </c>
    </row>
    <row r="42" spans="1:35" x14ac:dyDescent="0.25">
      <c r="A42" s="127" t="s">
        <v>11</v>
      </c>
      <c r="B42" s="125" t="s">
        <v>392</v>
      </c>
      <c r="C42" s="125" t="s">
        <v>10</v>
      </c>
      <c r="D42" s="104" t="s">
        <v>521</v>
      </c>
      <c r="E42" s="12">
        <f>'Hazard &amp; Exposure'!N41</f>
        <v>7.1111111111111107</v>
      </c>
      <c r="F42" s="12">
        <f>'Hazard &amp; Exposure'!O41</f>
        <v>0</v>
      </c>
      <c r="G42" s="12">
        <f>'Hazard &amp; Exposure'!P41</f>
        <v>5.6207594945526482</v>
      </c>
      <c r="H42" s="12">
        <f>'Hazard &amp; Exposure'!Q41</f>
        <v>0</v>
      </c>
      <c r="I42" s="12">
        <f>'Hazard &amp; Exposure'!R41</f>
        <v>3.8951566663242625</v>
      </c>
      <c r="J42" s="12" t="str">
        <f>'Hazard &amp; Exposure'!U41</f>
        <v>x</v>
      </c>
      <c r="K42" s="12">
        <f>'Hazard &amp; Exposure'!W41</f>
        <v>3.6266924784215924</v>
      </c>
      <c r="L42" s="13">
        <f>'Hazard &amp; Exposure'!X41</f>
        <v>3.6266924784215924</v>
      </c>
      <c r="M42" s="13">
        <f t="shared" si="9"/>
        <v>3.7621503751157515</v>
      </c>
      <c r="N42" s="13">
        <f>Vulnerability!F41</f>
        <v>8.3145099315281481</v>
      </c>
      <c r="O42" s="13">
        <f>Vulnerability!I41</f>
        <v>5.668333333333333</v>
      </c>
      <c r="P42" s="13">
        <f>Vulnerability!P41</f>
        <v>4.2722031803823581</v>
      </c>
      <c r="Q42" s="13">
        <f t="shared" si="10"/>
        <v>6.6423890941929971</v>
      </c>
      <c r="R42" s="13">
        <f>Vulnerability!V41</f>
        <v>7.9048167032558023</v>
      </c>
      <c r="S42" s="13">
        <f>Vulnerability!AD41</f>
        <v>6.2888888888888888</v>
      </c>
      <c r="T42" s="13">
        <f>Vulnerability!AG41</f>
        <v>4.3863767929419435</v>
      </c>
      <c r="U42" s="13">
        <f>Vulnerability!AJ41</f>
        <v>2.2946928252530974</v>
      </c>
      <c r="V42" s="13">
        <f>Vulnerability!AM41</f>
        <v>0</v>
      </c>
      <c r="W42" s="13">
        <f>Vulnerability!AO41</f>
        <v>1.5789473684210531</v>
      </c>
      <c r="X42" s="13">
        <f t="shared" si="8"/>
        <v>3.2364349216496624</v>
      </c>
      <c r="Y42" s="13">
        <f t="shared" si="11"/>
        <v>6.0863195502658662</v>
      </c>
      <c r="Z42" s="13">
        <f t="shared" si="12"/>
        <v>6.3725040712339398</v>
      </c>
      <c r="AA42" s="13">
        <f>'Lack of Coping Capacity'!G41</f>
        <v>4.0051956491254277</v>
      </c>
      <c r="AB42" s="13">
        <f>'Lack of Coping Capacity'!J41</f>
        <v>6.9320000000000004</v>
      </c>
      <c r="AC42" s="13">
        <f t="shared" si="13"/>
        <v>5.468597824562714</v>
      </c>
      <c r="AD42" s="13">
        <f>'Lack of Coping Capacity'!P41</f>
        <v>7.0792104907225983</v>
      </c>
      <c r="AE42" s="13">
        <f>'Lack of Coping Capacity'!S41</f>
        <v>9.0777777777777775</v>
      </c>
      <c r="AF42" s="13">
        <f>'Lack of Coping Capacity'!X41</f>
        <v>7.1566125097372177</v>
      </c>
      <c r="AG42" s="13">
        <f t="shared" si="14"/>
        <v>7.7712002594125318</v>
      </c>
      <c r="AH42" s="13">
        <f t="shared" si="15"/>
        <v>6.7699717034674913</v>
      </c>
      <c r="AI42" s="13">
        <f t="shared" si="16"/>
        <v>5.4547858912865452</v>
      </c>
    </row>
    <row r="43" spans="1:35" x14ac:dyDescent="0.25">
      <c r="A43" s="127" t="s">
        <v>11</v>
      </c>
      <c r="B43" s="125" t="s">
        <v>393</v>
      </c>
      <c r="C43" s="125" t="s">
        <v>10</v>
      </c>
      <c r="D43" s="104" t="s">
        <v>522</v>
      </c>
      <c r="E43" s="12">
        <f>'Hazard &amp; Exposure'!N42</f>
        <v>5.4444444444444455</v>
      </c>
      <c r="F43" s="12">
        <f>'Hazard &amp; Exposure'!O42</f>
        <v>0.25809801065766458</v>
      </c>
      <c r="G43" s="12">
        <f>'Hazard &amp; Exposure'!P42</f>
        <v>6.7857495010353297</v>
      </c>
      <c r="H43" s="12">
        <f>'Hazard &amp; Exposure'!Q42</f>
        <v>0</v>
      </c>
      <c r="I43" s="12">
        <f>'Hazard &amp; Exposure'!R42</f>
        <v>3.7377674462647241</v>
      </c>
      <c r="J43" s="12" t="str">
        <f>'Hazard &amp; Exposure'!U42</f>
        <v>x</v>
      </c>
      <c r="K43" s="12">
        <f>'Hazard &amp; Exposure'!W42</f>
        <v>3.6266924784215924</v>
      </c>
      <c r="L43" s="13">
        <f>'Hazard &amp; Exposure'!X42</f>
        <v>3.6266924784215924</v>
      </c>
      <c r="M43" s="13">
        <f t="shared" si="9"/>
        <v>3.6824375612504423</v>
      </c>
      <c r="N43" s="13">
        <f>Vulnerability!F42</f>
        <v>7.5140351645091998</v>
      </c>
      <c r="O43" s="13">
        <f>Vulnerability!I42</f>
        <v>5.043333333333333</v>
      </c>
      <c r="P43" s="13">
        <f>Vulnerability!P42</f>
        <v>4.2715270551629141</v>
      </c>
      <c r="Q43" s="13">
        <f t="shared" si="10"/>
        <v>6.0857326793786619</v>
      </c>
      <c r="R43" s="13">
        <f>Vulnerability!V42</f>
        <v>0</v>
      </c>
      <c r="S43" s="13">
        <f>Vulnerability!AD42</f>
        <v>6.2888888888888888</v>
      </c>
      <c r="T43" s="13">
        <f>Vulnerability!AG42</f>
        <v>4.6529397712586382</v>
      </c>
      <c r="U43" s="13">
        <f>Vulnerability!AJ42</f>
        <v>2.0186151041004115</v>
      </c>
      <c r="V43" s="13">
        <f>Vulnerability!AM42</f>
        <v>0</v>
      </c>
      <c r="W43" s="13">
        <f>Vulnerability!AO42</f>
        <v>0</v>
      </c>
      <c r="X43" s="13">
        <f t="shared" si="8"/>
        <v>3.0068956902094168</v>
      </c>
      <c r="Y43" s="13">
        <f t="shared" si="11"/>
        <v>1.6218098718196317</v>
      </c>
      <c r="Z43" s="13">
        <f t="shared" si="12"/>
        <v>4.2055097774003833</v>
      </c>
      <c r="AA43" s="13">
        <f>'Lack of Coping Capacity'!G42</f>
        <v>4.0051956491254277</v>
      </c>
      <c r="AB43" s="13">
        <f>'Lack of Coping Capacity'!J42</f>
        <v>6.9320000000000004</v>
      </c>
      <c r="AC43" s="13">
        <f t="shared" si="13"/>
        <v>5.468597824562714</v>
      </c>
      <c r="AD43" s="13">
        <f>'Lack of Coping Capacity'!P42</f>
        <v>7.0792104907225983</v>
      </c>
      <c r="AE43" s="13">
        <f>'Lack of Coping Capacity'!S42</f>
        <v>9.0777777777777775</v>
      </c>
      <c r="AF43" s="13">
        <f>'Lack of Coping Capacity'!X42</f>
        <v>7.1891435994564983</v>
      </c>
      <c r="AG43" s="13">
        <f t="shared" si="14"/>
        <v>7.7820439559856256</v>
      </c>
      <c r="AH43" s="13">
        <f t="shared" si="15"/>
        <v>6.7770246266708867</v>
      </c>
      <c r="AI43" s="13">
        <f t="shared" si="16"/>
        <v>4.7169836133354686</v>
      </c>
    </row>
    <row r="44" spans="1:35" x14ac:dyDescent="0.25">
      <c r="A44" s="127" t="s">
        <v>11</v>
      </c>
      <c r="B44" s="125" t="s">
        <v>394</v>
      </c>
      <c r="C44" s="125" t="s">
        <v>10</v>
      </c>
      <c r="D44" s="104" t="s">
        <v>523</v>
      </c>
      <c r="E44" s="12">
        <f>'Hazard &amp; Exposure'!N43</f>
        <v>7.1111111111111107</v>
      </c>
      <c r="F44" s="12">
        <f>'Hazard &amp; Exposure'!O43</f>
        <v>4.3843709411521088E-3</v>
      </c>
      <c r="G44" s="12">
        <f>'Hazard &amp; Exposure'!P43</f>
        <v>7.7537726643694178</v>
      </c>
      <c r="H44" s="12">
        <f>'Hazard &amp; Exposure'!Q43</f>
        <v>0</v>
      </c>
      <c r="I44" s="12">
        <f>'Hazard &amp; Exposure'!R43</f>
        <v>4.7306851539463572</v>
      </c>
      <c r="J44" s="12" t="str">
        <f>'Hazard &amp; Exposure'!U43</f>
        <v>x</v>
      </c>
      <c r="K44" s="12">
        <f>'Hazard &amp; Exposure'!W43</f>
        <v>3.6266924784215924</v>
      </c>
      <c r="L44" s="13">
        <f>'Hazard &amp; Exposure'!X43</f>
        <v>3.6266924784215924</v>
      </c>
      <c r="M44" s="13">
        <f t="shared" si="9"/>
        <v>4.2007002030463996</v>
      </c>
      <c r="N44" s="13">
        <f>Vulnerability!F43</f>
        <v>7.8636298020345645</v>
      </c>
      <c r="O44" s="13">
        <f>Vulnerability!I43</f>
        <v>5.543333333333333</v>
      </c>
      <c r="P44" s="13">
        <f>Vulnerability!P43</f>
        <v>4.2718431656551221</v>
      </c>
      <c r="Q44" s="13">
        <f t="shared" si="10"/>
        <v>6.3856090257643956</v>
      </c>
      <c r="R44" s="13">
        <f>Vulnerability!V43</f>
        <v>0</v>
      </c>
      <c r="S44" s="13">
        <f>Vulnerability!AD43</f>
        <v>6.2888888888888888</v>
      </c>
      <c r="T44" s="13">
        <f>Vulnerability!AG43</f>
        <v>5.019755505624417</v>
      </c>
      <c r="U44" s="13">
        <f>Vulnerability!AJ43</f>
        <v>2.2631034508420589</v>
      </c>
      <c r="V44" s="13">
        <f>Vulnerability!AM43</f>
        <v>0</v>
      </c>
      <c r="W44" s="13">
        <f>Vulnerability!AO43</f>
        <v>1.5789473684210531</v>
      </c>
      <c r="X44" s="13">
        <f t="shared" si="8"/>
        <v>3.3851746938033345</v>
      </c>
      <c r="Y44" s="13">
        <f t="shared" si="11"/>
        <v>1.8459215302074148</v>
      </c>
      <c r="Z44" s="13">
        <f t="shared" si="12"/>
        <v>4.4942634715101288</v>
      </c>
      <c r="AA44" s="13">
        <f>'Lack of Coping Capacity'!G43</f>
        <v>4.0051956491254277</v>
      </c>
      <c r="AB44" s="13">
        <f>'Lack of Coping Capacity'!J43</f>
        <v>6.9320000000000004</v>
      </c>
      <c r="AC44" s="13">
        <f t="shared" si="13"/>
        <v>5.468597824562714</v>
      </c>
      <c r="AD44" s="13">
        <f>'Lack of Coping Capacity'!P43</f>
        <v>7.0792104907225983</v>
      </c>
      <c r="AE44" s="13">
        <f>'Lack of Coping Capacity'!S43</f>
        <v>9.0777777777777775</v>
      </c>
      <c r="AF44" s="13">
        <f>'Lack of Coping Capacity'!X43</f>
        <v>6.7968492005273893</v>
      </c>
      <c r="AG44" s="13">
        <f t="shared" si="14"/>
        <v>7.6512791563425893</v>
      </c>
      <c r="AH44" s="13">
        <f t="shared" si="15"/>
        <v>6.6927236480193901</v>
      </c>
      <c r="AI44" s="13">
        <f t="shared" si="16"/>
        <v>5.0179658703137173</v>
      </c>
    </row>
    <row r="45" spans="1:35" x14ac:dyDescent="0.25">
      <c r="A45" s="127" t="s">
        <v>11</v>
      </c>
      <c r="B45" s="125" t="s">
        <v>395</v>
      </c>
      <c r="C45" s="125" t="s">
        <v>10</v>
      </c>
      <c r="D45" s="104" t="s">
        <v>524</v>
      </c>
      <c r="E45" s="12">
        <f>'Hazard &amp; Exposure'!N44</f>
        <v>7.1111111111111107</v>
      </c>
      <c r="F45" s="12">
        <f>'Hazard &amp; Exposure'!O44</f>
        <v>3.1608395928383515</v>
      </c>
      <c r="G45" s="12">
        <f>'Hazard &amp; Exposure'!P44</f>
        <v>6.865777111607926</v>
      </c>
      <c r="H45" s="12">
        <f>'Hazard &amp; Exposure'!Q44</f>
        <v>7.291666666666667</v>
      </c>
      <c r="I45" s="12">
        <f>'Hazard &amp; Exposure'!R44</f>
        <v>6.3458302417940935</v>
      </c>
      <c r="J45" s="12" t="str">
        <f>'Hazard &amp; Exposure'!U44</f>
        <v>x</v>
      </c>
      <c r="K45" s="12">
        <f>'Hazard &amp; Exposure'!W44</f>
        <v>3.6266924784215924</v>
      </c>
      <c r="L45" s="13">
        <f>'Hazard &amp; Exposure'!X44</f>
        <v>3.6266924784215924</v>
      </c>
      <c r="M45" s="13">
        <f t="shared" si="9"/>
        <v>5.1390631434273946</v>
      </c>
      <c r="N45" s="13">
        <f>Vulnerability!F44</f>
        <v>8.6026789874732419</v>
      </c>
      <c r="O45" s="13">
        <f>Vulnerability!I44</f>
        <v>4.918333333333333</v>
      </c>
      <c r="P45" s="13">
        <f>Vulnerability!P44</f>
        <v>4.2724051398634915</v>
      </c>
      <c r="Q45" s="13">
        <f t="shared" si="10"/>
        <v>6.5990241120358268</v>
      </c>
      <c r="R45" s="13">
        <f>Vulnerability!V44</f>
        <v>0</v>
      </c>
      <c r="S45" s="13">
        <f>Vulnerability!AD44</f>
        <v>6.2888888888888888</v>
      </c>
      <c r="T45" s="13">
        <f>Vulnerability!AG44</f>
        <v>5.1751522607149401</v>
      </c>
      <c r="U45" s="13">
        <f>Vulnerability!AJ44</f>
        <v>3.2933399550027462</v>
      </c>
      <c r="V45" s="13">
        <f>Vulnerability!AM44</f>
        <v>0</v>
      </c>
      <c r="W45" s="13">
        <f>Vulnerability!AO44</f>
        <v>1.5789473684210531</v>
      </c>
      <c r="X45" s="13">
        <f t="shared" si="8"/>
        <v>3.6129631181560184</v>
      </c>
      <c r="Y45" s="13">
        <f t="shared" si="11"/>
        <v>1.9835289845411828</v>
      </c>
      <c r="Z45" s="13">
        <f t="shared" si="12"/>
        <v>4.6936003283941776</v>
      </c>
      <c r="AA45" s="13">
        <f>'Lack of Coping Capacity'!G44</f>
        <v>4.0051956491254277</v>
      </c>
      <c r="AB45" s="13">
        <f>'Lack of Coping Capacity'!J44</f>
        <v>6.9320000000000004</v>
      </c>
      <c r="AC45" s="13">
        <f t="shared" si="13"/>
        <v>5.468597824562714</v>
      </c>
      <c r="AD45" s="13">
        <f>'Lack of Coping Capacity'!P44</f>
        <v>7.0792104907225983</v>
      </c>
      <c r="AE45" s="13">
        <f>'Lack of Coping Capacity'!S44</f>
        <v>9.0777777777777775</v>
      </c>
      <c r="AF45" s="13">
        <f>'Lack of Coping Capacity'!X44</f>
        <v>7.3872605873341568</v>
      </c>
      <c r="AG45" s="13">
        <f t="shared" si="14"/>
        <v>7.8480829519448454</v>
      </c>
      <c r="AH45" s="13">
        <f t="shared" si="15"/>
        <v>6.8202277821825312</v>
      </c>
      <c r="AI45" s="13">
        <f t="shared" si="16"/>
        <v>5.479357619444535</v>
      </c>
    </row>
    <row r="46" spans="1:35" x14ac:dyDescent="0.25">
      <c r="A46" s="127" t="s">
        <v>11</v>
      </c>
      <c r="B46" s="125" t="s">
        <v>396</v>
      </c>
      <c r="C46" s="125" t="s">
        <v>10</v>
      </c>
      <c r="D46" s="104" t="s">
        <v>525</v>
      </c>
      <c r="E46" s="12">
        <f>'Hazard &amp; Exposure'!N45</f>
        <v>5.4444444444444455</v>
      </c>
      <c r="F46" s="12">
        <f>'Hazard &amp; Exposure'!O45</f>
        <v>2.4249380177920967</v>
      </c>
      <c r="G46" s="12">
        <f>'Hazard &amp; Exposure'!P45</f>
        <v>5.6741891013427175</v>
      </c>
      <c r="H46" s="12">
        <f>'Hazard &amp; Exposure'!Q45</f>
        <v>0</v>
      </c>
      <c r="I46" s="12">
        <f>'Hazard &amp; Exposure'!R45</f>
        <v>3.7266860929812298</v>
      </c>
      <c r="J46" s="12" t="str">
        <f>'Hazard &amp; Exposure'!U45</f>
        <v>x</v>
      </c>
      <c r="K46" s="12">
        <f>'Hazard &amp; Exposure'!W45</f>
        <v>3.6266924784215924</v>
      </c>
      <c r="L46" s="13">
        <f>'Hazard &amp; Exposure'!X45</f>
        <v>3.6266924784215924</v>
      </c>
      <c r="M46" s="13">
        <f t="shared" si="9"/>
        <v>3.6768574029444383</v>
      </c>
      <c r="N46" s="13">
        <f>Vulnerability!F45</f>
        <v>7.0293075137062484</v>
      </c>
      <c r="O46" s="13">
        <f>Vulnerability!I45</f>
        <v>5.418333333333333</v>
      </c>
      <c r="P46" s="13">
        <f>Vulnerability!P45</f>
        <v>4.2710353277305915</v>
      </c>
      <c r="Q46" s="13">
        <f t="shared" si="10"/>
        <v>5.9369959221191051</v>
      </c>
      <c r="R46" s="13">
        <f>Vulnerability!V45</f>
        <v>0</v>
      </c>
      <c r="S46" s="13">
        <f>Vulnerability!AD45</f>
        <v>6.2888888888888888</v>
      </c>
      <c r="T46" s="13">
        <f>Vulnerability!AG45</f>
        <v>4.997355226745908</v>
      </c>
      <c r="U46" s="13">
        <f>Vulnerability!AJ45</f>
        <v>3.5305024754054668</v>
      </c>
      <c r="V46" s="13">
        <f>Vulnerability!AM45</f>
        <v>0</v>
      </c>
      <c r="W46" s="13">
        <f>Vulnerability!AO45</f>
        <v>1.5789473684210531</v>
      </c>
      <c r="X46" s="13">
        <f t="shared" si="8"/>
        <v>3.6149023119658326</v>
      </c>
      <c r="Y46" s="13">
        <f t="shared" si="11"/>
        <v>1.9847093623718002</v>
      </c>
      <c r="Z46" s="13">
        <f t="shared" si="12"/>
        <v>4.239353409547757</v>
      </c>
      <c r="AA46" s="13">
        <f>'Lack of Coping Capacity'!G45</f>
        <v>4.0051956491254277</v>
      </c>
      <c r="AB46" s="13">
        <f>'Lack of Coping Capacity'!J45</f>
        <v>6.9320000000000004</v>
      </c>
      <c r="AC46" s="13">
        <f t="shared" si="13"/>
        <v>5.468597824562714</v>
      </c>
      <c r="AD46" s="13">
        <f>'Lack of Coping Capacity'!P45</f>
        <v>7.0792104907225983</v>
      </c>
      <c r="AE46" s="13">
        <f>'Lack of Coping Capacity'!S45</f>
        <v>9.0777777777777775</v>
      </c>
      <c r="AF46" s="13">
        <f>'Lack of Coping Capacity'!X45</f>
        <v>7.1814373795851365</v>
      </c>
      <c r="AG46" s="13">
        <f t="shared" si="14"/>
        <v>7.779475216028505</v>
      </c>
      <c r="AH46" s="13">
        <f t="shared" si="15"/>
        <v>6.7753528378738714</v>
      </c>
      <c r="AI46" s="13">
        <f t="shared" si="16"/>
        <v>4.7268241115812408</v>
      </c>
    </row>
    <row r="47" spans="1:35" x14ac:dyDescent="0.25">
      <c r="A47" s="127" t="s">
        <v>11</v>
      </c>
      <c r="B47" s="125" t="s">
        <v>397</v>
      </c>
      <c r="C47" s="125" t="s">
        <v>10</v>
      </c>
      <c r="D47" s="104" t="s">
        <v>526</v>
      </c>
      <c r="E47" s="12">
        <f>'Hazard &amp; Exposure'!N46</f>
        <v>4</v>
      </c>
      <c r="F47" s="12">
        <f>'Hazard &amp; Exposure'!O46</f>
        <v>2.698605106572463</v>
      </c>
      <c r="G47" s="12">
        <f>'Hazard &amp; Exposure'!P46</f>
        <v>6.5723834470420455</v>
      </c>
      <c r="H47" s="12">
        <f>'Hazard &amp; Exposure'!Q46</f>
        <v>0</v>
      </c>
      <c r="I47" s="12">
        <f>'Hazard &amp; Exposure'!R46</f>
        <v>3.6999096883183302</v>
      </c>
      <c r="J47" s="12" t="str">
        <f>'Hazard &amp; Exposure'!U46</f>
        <v>x</v>
      </c>
      <c r="K47" s="12">
        <f>'Hazard &amp; Exposure'!W46</f>
        <v>3.6266924784215924</v>
      </c>
      <c r="L47" s="13">
        <f>'Hazard &amp; Exposure'!X46</f>
        <v>3.6266924784215924</v>
      </c>
      <c r="M47" s="13">
        <f t="shared" si="9"/>
        <v>3.6633910559958975</v>
      </c>
      <c r="N47" s="13">
        <f>Vulnerability!F46</f>
        <v>5.8045159205374812</v>
      </c>
      <c r="O47" s="13">
        <f>Vulnerability!I46</f>
        <v>5.043333333333333</v>
      </c>
      <c r="P47" s="13">
        <f>Vulnerability!P46</f>
        <v>4.269516241198593</v>
      </c>
      <c r="Q47" s="13">
        <f t="shared" si="10"/>
        <v>5.2304703539017225</v>
      </c>
      <c r="R47" s="13">
        <f>Vulnerability!V46</f>
        <v>0</v>
      </c>
      <c r="S47" s="13">
        <f>Vulnerability!AD46</f>
        <v>6.2888888888888888</v>
      </c>
      <c r="T47" s="13">
        <f>Vulnerability!AG46</f>
        <v>4.5974915852994975</v>
      </c>
      <c r="U47" s="13">
        <f>Vulnerability!AJ46</f>
        <v>2.1294935307674154</v>
      </c>
      <c r="V47" s="13">
        <f>Vulnerability!AM46</f>
        <v>0.87445831793322526</v>
      </c>
      <c r="W47" s="13">
        <f>Vulnerability!AO46</f>
        <v>0</v>
      </c>
      <c r="X47" s="13">
        <f t="shared" si="8"/>
        <v>3.1446044046149484</v>
      </c>
      <c r="Y47" s="13">
        <f t="shared" si="11"/>
        <v>1.7027775082199645</v>
      </c>
      <c r="Z47" s="13">
        <f t="shared" si="12"/>
        <v>3.6728969408559733</v>
      </c>
      <c r="AA47" s="13">
        <f>'Lack of Coping Capacity'!G46</f>
        <v>4.0051956491254277</v>
      </c>
      <c r="AB47" s="13">
        <f>'Lack of Coping Capacity'!J46</f>
        <v>6.9320000000000004</v>
      </c>
      <c r="AC47" s="13">
        <f t="shared" si="13"/>
        <v>5.468597824562714</v>
      </c>
      <c r="AD47" s="13">
        <f>'Lack of Coping Capacity'!P46</f>
        <v>7.0792104907225983</v>
      </c>
      <c r="AE47" s="13">
        <f>'Lack of Coping Capacity'!S46</f>
        <v>9.0777777777777775</v>
      </c>
      <c r="AF47" s="13">
        <f>'Lack of Coping Capacity'!X46</f>
        <v>7.5106555379901776</v>
      </c>
      <c r="AG47" s="13">
        <f t="shared" si="14"/>
        <v>7.889214602163519</v>
      </c>
      <c r="AH47" s="13">
        <f t="shared" si="15"/>
        <v>6.8473576168738228</v>
      </c>
      <c r="AI47" s="13">
        <f t="shared" si="16"/>
        <v>4.5165311640032773</v>
      </c>
    </row>
    <row r="48" spans="1:35" x14ac:dyDescent="0.25">
      <c r="A48" s="127" t="s">
        <v>11</v>
      </c>
      <c r="B48" s="125" t="s">
        <v>398</v>
      </c>
      <c r="C48" s="125" t="s">
        <v>10</v>
      </c>
      <c r="D48" s="104" t="s">
        <v>527</v>
      </c>
      <c r="E48" s="12">
        <f>'Hazard &amp; Exposure'!N47</f>
        <v>4</v>
      </c>
      <c r="F48" s="12">
        <f>'Hazard &amp; Exposure'!O47</f>
        <v>0</v>
      </c>
      <c r="G48" s="12">
        <f>'Hazard &amp; Exposure'!P47</f>
        <v>1.9151584793641874E-2</v>
      </c>
      <c r="H48" s="12">
        <f>'Hazard &amp; Exposure'!Q47</f>
        <v>0</v>
      </c>
      <c r="I48" s="12">
        <f>'Hazard &amp; Exposure'!R47</f>
        <v>1.1773164064595814</v>
      </c>
      <c r="J48" s="12" t="str">
        <f>'Hazard &amp; Exposure'!U47</f>
        <v>x</v>
      </c>
      <c r="K48" s="12">
        <f>'Hazard &amp; Exposure'!W47</f>
        <v>3.6266924784215924</v>
      </c>
      <c r="L48" s="13">
        <f>'Hazard &amp; Exposure'!X47</f>
        <v>3.6266924784215924</v>
      </c>
      <c r="M48" s="13">
        <f t="shared" si="9"/>
        <v>2.4885431536632621</v>
      </c>
      <c r="N48" s="13">
        <f>Vulnerability!F47</f>
        <v>5.9120718251779714</v>
      </c>
      <c r="O48" s="13">
        <f>Vulnerability!I47</f>
        <v>5.293333333333333</v>
      </c>
      <c r="P48" s="13">
        <f>Vulnerability!P47</f>
        <v>4.2696655155976915</v>
      </c>
      <c r="Q48" s="13">
        <f t="shared" si="10"/>
        <v>5.3467856248217416</v>
      </c>
      <c r="R48" s="13">
        <f>Vulnerability!V47</f>
        <v>0</v>
      </c>
      <c r="S48" s="13">
        <f>Vulnerability!AD47</f>
        <v>6.2888888888888888</v>
      </c>
      <c r="T48" s="13">
        <f>Vulnerability!AG47</f>
        <v>5.4864676919675848</v>
      </c>
      <c r="U48" s="13">
        <f>Vulnerability!AJ47</f>
        <v>1.9065859922517729</v>
      </c>
      <c r="V48" s="13">
        <f>Vulnerability!AM47</f>
        <v>0</v>
      </c>
      <c r="W48" s="13">
        <f>Vulnerability!AO47</f>
        <v>1.5789473684210531</v>
      </c>
      <c r="X48" s="13">
        <f t="shared" si="8"/>
        <v>3.4470577937300324</v>
      </c>
      <c r="Y48" s="13">
        <f t="shared" si="11"/>
        <v>1.8831022266929289</v>
      </c>
      <c r="Z48" s="13">
        <f t="shared" si="12"/>
        <v>3.8177410533013156</v>
      </c>
      <c r="AA48" s="13">
        <f>'Lack of Coping Capacity'!G47</f>
        <v>4.0051956491254277</v>
      </c>
      <c r="AB48" s="13">
        <f>'Lack of Coping Capacity'!J47</f>
        <v>6.9320000000000004</v>
      </c>
      <c r="AC48" s="13">
        <f t="shared" si="13"/>
        <v>5.468597824562714</v>
      </c>
      <c r="AD48" s="13">
        <f>'Lack of Coping Capacity'!P47</f>
        <v>7.0792104907225983</v>
      </c>
      <c r="AE48" s="13">
        <f>'Lack of Coping Capacity'!S47</f>
        <v>9.0777777777777775</v>
      </c>
      <c r="AF48" s="13">
        <f>'Lack of Coping Capacity'!X47</f>
        <v>7.8781308955074127</v>
      </c>
      <c r="AG48" s="13">
        <f t="shared" si="14"/>
        <v>8.0117063880025956</v>
      </c>
      <c r="AH48" s="13">
        <f t="shared" si="15"/>
        <v>6.929193807943741</v>
      </c>
      <c r="AI48" s="13">
        <f t="shared" si="16"/>
        <v>4.0377998196772467</v>
      </c>
    </row>
    <row r="49" spans="1:35" x14ac:dyDescent="0.25">
      <c r="A49" s="127" t="s">
        <v>11</v>
      </c>
      <c r="B49" s="125" t="s">
        <v>399</v>
      </c>
      <c r="C49" s="125" t="s">
        <v>10</v>
      </c>
      <c r="D49" s="104" t="s">
        <v>528</v>
      </c>
      <c r="E49" s="12">
        <f>'Hazard &amp; Exposure'!N48</f>
        <v>1.7777777777777786</v>
      </c>
      <c r="F49" s="12">
        <f>'Hazard &amp; Exposure'!O48</f>
        <v>0</v>
      </c>
      <c r="G49" s="12">
        <f>'Hazard &amp; Exposure'!P48</f>
        <v>0</v>
      </c>
      <c r="H49" s="12">
        <f>'Hazard &amp; Exposure'!Q48</f>
        <v>0</v>
      </c>
      <c r="I49" s="12">
        <f>'Hazard &amp; Exposure'!R48</f>
        <v>0.47391142513156126</v>
      </c>
      <c r="J49" s="12" t="str">
        <f>'Hazard &amp; Exposure'!U48</f>
        <v>x</v>
      </c>
      <c r="K49" s="12">
        <f>'Hazard &amp; Exposure'!W48</f>
        <v>3.6266924784215924</v>
      </c>
      <c r="L49" s="13">
        <f>'Hazard &amp; Exposure'!X48</f>
        <v>3.6266924784215924</v>
      </c>
      <c r="M49" s="13">
        <f t="shared" si="9"/>
        <v>2.1884850666450304</v>
      </c>
      <c r="N49" s="13">
        <f>Vulnerability!F48</f>
        <v>4.8083139811125317</v>
      </c>
      <c r="O49" s="13">
        <f>Vulnerability!I48</f>
        <v>5.418333333333333</v>
      </c>
      <c r="P49" s="13">
        <f>Vulnerability!P48</f>
        <v>4.2679883738195885</v>
      </c>
      <c r="Q49" s="13">
        <f t="shared" si="10"/>
        <v>4.825737417344496</v>
      </c>
      <c r="R49" s="13">
        <f>Vulnerability!V48</f>
        <v>0</v>
      </c>
      <c r="S49" s="13">
        <f>Vulnerability!AD48</f>
        <v>6.2888888888888888</v>
      </c>
      <c r="T49" s="13">
        <f>Vulnerability!AG48</f>
        <v>3.7420509383587426</v>
      </c>
      <c r="U49" s="13">
        <f>Vulnerability!AJ48</f>
        <v>1.3987645335274252</v>
      </c>
      <c r="V49" s="13">
        <f>Vulnerability!AM48</f>
        <v>0</v>
      </c>
      <c r="W49" s="13">
        <f>Vulnerability!AO48</f>
        <v>1.5789473684210531</v>
      </c>
      <c r="X49" s="13">
        <f t="shared" si="8"/>
        <v>2.9342523587117371</v>
      </c>
      <c r="Y49" s="13">
        <f t="shared" si="11"/>
        <v>1.5793753752773259</v>
      </c>
      <c r="Z49" s="13">
        <f t="shared" si="12"/>
        <v>3.3709224150944008</v>
      </c>
      <c r="AA49" s="13">
        <f>'Lack of Coping Capacity'!G48</f>
        <v>4.0051956491254277</v>
      </c>
      <c r="AB49" s="13">
        <f>'Lack of Coping Capacity'!J48</f>
        <v>6.9320000000000004</v>
      </c>
      <c r="AC49" s="13">
        <f t="shared" si="13"/>
        <v>5.468597824562714</v>
      </c>
      <c r="AD49" s="13">
        <f>'Lack of Coping Capacity'!P48</f>
        <v>7.0792104907225983</v>
      </c>
      <c r="AE49" s="13">
        <f>'Lack of Coping Capacity'!S48</f>
        <v>9.0777777777777775</v>
      </c>
      <c r="AF49" s="13">
        <f>'Lack of Coping Capacity'!X48</f>
        <v>7.0459543320699574</v>
      </c>
      <c r="AG49" s="13">
        <f t="shared" si="14"/>
        <v>7.734314200190112</v>
      </c>
      <c r="AH49" s="13">
        <f t="shared" si="15"/>
        <v>6.7460657005973426</v>
      </c>
      <c r="AI49" s="13">
        <f t="shared" si="16"/>
        <v>3.6783041487201116</v>
      </c>
    </row>
    <row r="50" spans="1:35" x14ac:dyDescent="0.25">
      <c r="A50" s="127" t="s">
        <v>11</v>
      </c>
      <c r="B50" s="125" t="s">
        <v>400</v>
      </c>
      <c r="C50" s="125" t="s">
        <v>10</v>
      </c>
      <c r="D50" s="104" t="s">
        <v>529</v>
      </c>
      <c r="E50" s="12">
        <f>'Hazard &amp; Exposure'!N49</f>
        <v>5.4444444444444455</v>
      </c>
      <c r="F50" s="12">
        <f>'Hazard &amp; Exposure'!O49</f>
        <v>1.765899499152981E-2</v>
      </c>
      <c r="G50" s="12">
        <f>'Hazard &amp; Exposure'!P49</f>
        <v>2.4665892640992073</v>
      </c>
      <c r="H50" s="12">
        <f>'Hazard &amp; Exposure'!Q49</f>
        <v>0</v>
      </c>
      <c r="I50" s="12">
        <f>'Hazard &amp; Exposure'!R49</f>
        <v>2.2960929449560177</v>
      </c>
      <c r="J50" s="12" t="str">
        <f>'Hazard &amp; Exposure'!U49</f>
        <v>x</v>
      </c>
      <c r="K50" s="12">
        <f>'Hazard &amp; Exposure'!W49</f>
        <v>3.6266924784215924</v>
      </c>
      <c r="L50" s="13">
        <f>'Hazard &amp; Exposure'!X49</f>
        <v>3.6266924784215924</v>
      </c>
      <c r="M50" s="13">
        <f t="shared" si="9"/>
        <v>2.9885938775025691</v>
      </c>
      <c r="N50" s="13">
        <f>Vulnerability!F49</f>
        <v>6.8228400427275577</v>
      </c>
      <c r="O50" s="13">
        <f>Vulnerability!I49</f>
        <v>5.168333333333333</v>
      </c>
      <c r="P50" s="13">
        <f>Vulnerability!P49</f>
        <v>4.2708070257084412</v>
      </c>
      <c r="Q50" s="13">
        <f t="shared" si="10"/>
        <v>5.7712051111242229</v>
      </c>
      <c r="R50" s="13">
        <f>Vulnerability!V49</f>
        <v>0</v>
      </c>
      <c r="S50" s="13">
        <f>Vulnerability!AD49</f>
        <v>6.2888888888888888</v>
      </c>
      <c r="T50" s="13">
        <f>Vulnerability!AG49</f>
        <v>5.1530457705303752</v>
      </c>
      <c r="U50" s="13">
        <f>Vulnerability!AJ49</f>
        <v>1.9524717047178251</v>
      </c>
      <c r="V50" s="13">
        <f>Vulnerability!AM49</f>
        <v>0.87445831793322526</v>
      </c>
      <c r="W50" s="13">
        <f>Vulnerability!AO49</f>
        <v>1.5789473684210531</v>
      </c>
      <c r="X50" s="13">
        <f t="shared" si="8"/>
        <v>3.4919600912015851</v>
      </c>
      <c r="Y50" s="13">
        <f t="shared" si="11"/>
        <v>1.9101745525563096</v>
      </c>
      <c r="Z50" s="13">
        <f t="shared" si="12"/>
        <v>4.1016791559149199</v>
      </c>
      <c r="AA50" s="13">
        <f>'Lack of Coping Capacity'!G49</f>
        <v>4.0051956491254277</v>
      </c>
      <c r="AB50" s="13">
        <f>'Lack of Coping Capacity'!J49</f>
        <v>6.9320000000000004</v>
      </c>
      <c r="AC50" s="13">
        <f t="shared" si="13"/>
        <v>5.468597824562714</v>
      </c>
      <c r="AD50" s="13">
        <f>'Lack of Coping Capacity'!P49</f>
        <v>7.0792104907225983</v>
      </c>
      <c r="AE50" s="13">
        <f>'Lack of Coping Capacity'!S49</f>
        <v>9.0777777777777775</v>
      </c>
      <c r="AF50" s="13">
        <f>'Lack of Coping Capacity'!X49</f>
        <v>7.5196744520383678</v>
      </c>
      <c r="AG50" s="13">
        <f t="shared" si="14"/>
        <v>7.8922209068462479</v>
      </c>
      <c r="AH50" s="13">
        <f t="shared" si="15"/>
        <v>6.8493473042460504</v>
      </c>
      <c r="AI50" s="13">
        <f t="shared" si="16"/>
        <v>4.3788418363268411</v>
      </c>
    </row>
    <row r="51" spans="1:35" x14ac:dyDescent="0.25">
      <c r="A51" s="127" t="s">
        <v>11</v>
      </c>
      <c r="B51" s="125" t="s">
        <v>401</v>
      </c>
      <c r="C51" s="125" t="s">
        <v>10</v>
      </c>
      <c r="D51" s="104" t="s">
        <v>530</v>
      </c>
      <c r="E51" s="12">
        <f>'Hazard &amp; Exposure'!N50</f>
        <v>10</v>
      </c>
      <c r="F51" s="12">
        <f>'Hazard &amp; Exposure'!O50</f>
        <v>2.7789496173192814</v>
      </c>
      <c r="G51" s="12">
        <f>'Hazard &amp; Exposure'!P50</f>
        <v>7.0540793322073636</v>
      </c>
      <c r="H51" s="12">
        <f>'Hazard &amp; Exposure'!Q50</f>
        <v>7.291666666666667</v>
      </c>
      <c r="I51" s="12">
        <f>'Hazard &amp; Exposure'!R50</f>
        <v>7.6502757136023884</v>
      </c>
      <c r="J51" s="12" t="str">
        <f>'Hazard &amp; Exposure'!U50</f>
        <v>x</v>
      </c>
      <c r="K51" s="12">
        <f>'Hazard &amp; Exposure'!W50</f>
        <v>3.6266924784215924</v>
      </c>
      <c r="L51" s="13">
        <f>'Hazard &amp; Exposure'!X50</f>
        <v>3.6266924784215924</v>
      </c>
      <c r="M51" s="13">
        <f t="shared" si="9"/>
        <v>6.0216768661497211</v>
      </c>
      <c r="N51" s="13">
        <f>Vulnerability!F50</f>
        <v>8.4484360358333888</v>
      </c>
      <c r="O51" s="13">
        <f>Vulnerability!I50</f>
        <v>5.293333333333333</v>
      </c>
      <c r="P51" s="13">
        <f>Vulnerability!P50</f>
        <v>4.2722997696994218</v>
      </c>
      <c r="Q51" s="13">
        <f t="shared" si="10"/>
        <v>6.6156262936748833</v>
      </c>
      <c r="R51" s="13">
        <f>Vulnerability!V50</f>
        <v>0</v>
      </c>
      <c r="S51" s="13">
        <f>Vulnerability!AD50</f>
        <v>6.2888888888888888</v>
      </c>
      <c r="T51" s="13">
        <f>Vulnerability!AG50</f>
        <v>4.9863704009822971</v>
      </c>
      <c r="U51" s="13">
        <f>Vulnerability!AJ50</f>
        <v>3.5427081069332753</v>
      </c>
      <c r="V51" s="13">
        <f>Vulnerability!AM50</f>
        <v>0</v>
      </c>
      <c r="W51" s="13">
        <f>Vulnerability!AO50</f>
        <v>1.5789473684210531</v>
      </c>
      <c r="X51" s="13">
        <f t="shared" si="8"/>
        <v>3.6146268704423195</v>
      </c>
      <c r="Y51" s="13">
        <f t="shared" si="11"/>
        <v>1.9845416931554047</v>
      </c>
      <c r="Z51" s="13">
        <f t="shared" si="12"/>
        <v>4.7057731611120888</v>
      </c>
      <c r="AA51" s="13">
        <f>'Lack of Coping Capacity'!G50</f>
        <v>4.0051956491254277</v>
      </c>
      <c r="AB51" s="13">
        <f>'Lack of Coping Capacity'!J50</f>
        <v>6.9320000000000004</v>
      </c>
      <c r="AC51" s="13">
        <f t="shared" si="13"/>
        <v>5.468597824562714</v>
      </c>
      <c r="AD51" s="13">
        <f>'Lack of Coping Capacity'!P50</f>
        <v>7.0792104907225983</v>
      </c>
      <c r="AE51" s="13">
        <f>'Lack of Coping Capacity'!S50</f>
        <v>9.0777777777777775</v>
      </c>
      <c r="AF51" s="13">
        <f>'Lack of Coping Capacity'!X50</f>
        <v>7.1853479542712222</v>
      </c>
      <c r="AG51" s="13">
        <f t="shared" si="14"/>
        <v>7.7807787409238669</v>
      </c>
      <c r="AH51" s="13">
        <f t="shared" si="15"/>
        <v>6.7762011181119792</v>
      </c>
      <c r="AI51" s="13">
        <f t="shared" si="16"/>
        <v>5.7691465899341141</v>
      </c>
    </row>
    <row r="52" spans="1:35" x14ac:dyDescent="0.25">
      <c r="A52" s="127" t="s">
        <v>11</v>
      </c>
      <c r="B52" s="125" t="s">
        <v>402</v>
      </c>
      <c r="C52" s="125" t="s">
        <v>10</v>
      </c>
      <c r="D52" s="104" t="s">
        <v>531</v>
      </c>
      <c r="E52" s="12">
        <f>'Hazard &amp; Exposure'!N51</f>
        <v>2.7777777777777786</v>
      </c>
      <c r="F52" s="12">
        <f>'Hazard &amp; Exposure'!O51</f>
        <v>0</v>
      </c>
      <c r="G52" s="12">
        <f>'Hazard &amp; Exposure'!P51</f>
        <v>0</v>
      </c>
      <c r="H52" s="12">
        <f>'Hazard &amp; Exposure'!Q51</f>
        <v>0</v>
      </c>
      <c r="I52" s="12">
        <f>'Hazard &amp; Exposure'!R51</f>
        <v>0.77105712108778202</v>
      </c>
      <c r="J52" s="12" t="str">
        <f>'Hazard &amp; Exposure'!U51</f>
        <v>x</v>
      </c>
      <c r="K52" s="12">
        <f>'Hazard &amp; Exposure'!W51</f>
        <v>3.6266924784215924</v>
      </c>
      <c r="L52" s="13">
        <f>'Hazard &amp; Exposure'!X51</f>
        <v>3.6266924784215924</v>
      </c>
      <c r="M52" s="13">
        <f t="shared" si="9"/>
        <v>2.3139926768767398</v>
      </c>
      <c r="N52" s="13">
        <f>Vulnerability!F51</f>
        <v>4.99564723781703</v>
      </c>
      <c r="O52" s="13">
        <f>Vulnerability!I51</f>
        <v>4.543333333333333</v>
      </c>
      <c r="P52" s="13">
        <f>Vulnerability!P51</f>
        <v>4.2682957034647906</v>
      </c>
      <c r="Q52" s="13">
        <f t="shared" si="10"/>
        <v>4.7007308781080459</v>
      </c>
      <c r="R52" s="13">
        <f>Vulnerability!V51</f>
        <v>0</v>
      </c>
      <c r="S52" s="13">
        <f>Vulnerability!AD51</f>
        <v>6.2888888888888888</v>
      </c>
      <c r="T52" s="13">
        <f>Vulnerability!AG51</f>
        <v>5.4865982534263651</v>
      </c>
      <c r="U52" s="13">
        <f>Vulnerability!AJ51</f>
        <v>1.908481692301482</v>
      </c>
      <c r="V52" s="13">
        <f>Vulnerability!AM51</f>
        <v>0</v>
      </c>
      <c r="W52" s="13">
        <f>Vulnerability!AO51</f>
        <v>1.5789473684210531</v>
      </c>
      <c r="X52" s="13">
        <f t="shared" si="8"/>
        <v>3.4474090858508117</v>
      </c>
      <c r="Y52" s="13">
        <f t="shared" si="11"/>
        <v>1.8833137181730524</v>
      </c>
      <c r="Z52" s="13">
        <f t="shared" si="12"/>
        <v>3.4199675029181571</v>
      </c>
      <c r="AA52" s="13">
        <f>'Lack of Coping Capacity'!G51</f>
        <v>4.0051956491254277</v>
      </c>
      <c r="AB52" s="13">
        <f>'Lack of Coping Capacity'!J51</f>
        <v>6.9320000000000004</v>
      </c>
      <c r="AC52" s="13">
        <f t="shared" si="13"/>
        <v>5.468597824562714</v>
      </c>
      <c r="AD52" s="13">
        <f>'Lack of Coping Capacity'!P51</f>
        <v>7.0792104907225983</v>
      </c>
      <c r="AE52" s="13">
        <f>'Lack of Coping Capacity'!S51</f>
        <v>9.0777777777777775</v>
      </c>
      <c r="AF52" s="13">
        <f>'Lack of Coping Capacity'!X51</f>
        <v>7.049972758383106</v>
      </c>
      <c r="AG52" s="13">
        <f t="shared" si="14"/>
        <v>7.7356536756278276</v>
      </c>
      <c r="AH52" s="13">
        <f t="shared" si="15"/>
        <v>6.7469315286588714</v>
      </c>
      <c r="AI52" s="13">
        <f t="shared" si="16"/>
        <v>3.765564469081299</v>
      </c>
    </row>
    <row r="53" spans="1:35" x14ac:dyDescent="0.25">
      <c r="A53" s="127" t="s">
        <v>11</v>
      </c>
      <c r="B53" s="125" t="s">
        <v>403</v>
      </c>
      <c r="C53" s="125" t="s">
        <v>10</v>
      </c>
      <c r="D53" s="104" t="s">
        <v>532</v>
      </c>
      <c r="E53" s="12">
        <f>'Hazard &amp; Exposure'!N52</f>
        <v>2.7777777777777786</v>
      </c>
      <c r="F53" s="12">
        <f>'Hazard &amp; Exposure'!O52</f>
        <v>0</v>
      </c>
      <c r="G53" s="12">
        <f>'Hazard &amp; Exposure'!P52</f>
        <v>0</v>
      </c>
      <c r="H53" s="12">
        <f>'Hazard &amp; Exposure'!Q52</f>
        <v>0</v>
      </c>
      <c r="I53" s="12">
        <f>'Hazard &amp; Exposure'!R52</f>
        <v>0.77105712108778202</v>
      </c>
      <c r="J53" s="12" t="str">
        <f>'Hazard &amp; Exposure'!U52</f>
        <v>x</v>
      </c>
      <c r="K53" s="12">
        <f>'Hazard &amp; Exposure'!W52</f>
        <v>3.6266924784215924</v>
      </c>
      <c r="L53" s="13">
        <f>'Hazard &amp; Exposure'!X52</f>
        <v>3.6266924784215924</v>
      </c>
      <c r="M53" s="13">
        <f t="shared" si="9"/>
        <v>2.3139926768767398</v>
      </c>
      <c r="N53" s="13">
        <f>Vulnerability!F52</f>
        <v>5.3597175395325936</v>
      </c>
      <c r="O53" s="13">
        <f>Vulnerability!I52</f>
        <v>4.918333333333333</v>
      </c>
      <c r="P53" s="13">
        <f>Vulnerability!P52</f>
        <v>4.2688664585201659</v>
      </c>
      <c r="Q53" s="13">
        <f t="shared" si="10"/>
        <v>4.9766587177296717</v>
      </c>
      <c r="R53" s="13">
        <f>Vulnerability!V52</f>
        <v>0</v>
      </c>
      <c r="S53" s="13">
        <f>Vulnerability!AD52</f>
        <v>6.2888888888888888</v>
      </c>
      <c r="T53" s="13">
        <f>Vulnerability!AG52</f>
        <v>5.4887036815497154</v>
      </c>
      <c r="U53" s="13">
        <f>Vulnerability!AJ52</f>
        <v>1.9053667831057481</v>
      </c>
      <c r="V53" s="13">
        <f>Vulnerability!AM52</f>
        <v>0.87445831793322526</v>
      </c>
      <c r="W53" s="13">
        <f>Vulnerability!AO52</f>
        <v>1.5789473684210531</v>
      </c>
      <c r="X53" s="13">
        <f t="shared" si="8"/>
        <v>3.5720791931051266</v>
      </c>
      <c r="Y53" s="13">
        <f t="shared" si="11"/>
        <v>1.9586785759225775</v>
      </c>
      <c r="Z53" s="13">
        <f t="shared" si="12"/>
        <v>3.6181035927144114</v>
      </c>
      <c r="AA53" s="13">
        <f>'Lack of Coping Capacity'!G52</f>
        <v>4.0051956491254277</v>
      </c>
      <c r="AB53" s="13">
        <f>'Lack of Coping Capacity'!J52</f>
        <v>6.9320000000000004</v>
      </c>
      <c r="AC53" s="13">
        <f t="shared" si="13"/>
        <v>5.468597824562714</v>
      </c>
      <c r="AD53" s="13">
        <f>'Lack of Coping Capacity'!P52</f>
        <v>7.0792104907225983</v>
      </c>
      <c r="AE53" s="13">
        <f>'Lack of Coping Capacity'!S52</f>
        <v>9.0777777777777775</v>
      </c>
      <c r="AF53" s="13">
        <f>'Lack of Coping Capacity'!X52</f>
        <v>7.3582745927997273</v>
      </c>
      <c r="AG53" s="13">
        <f t="shared" si="14"/>
        <v>7.8384209537667013</v>
      </c>
      <c r="AH53" s="13">
        <f t="shared" si="15"/>
        <v>6.8138797122250816</v>
      </c>
      <c r="AI53" s="13">
        <f t="shared" si="16"/>
        <v>3.8495722943637469</v>
      </c>
    </row>
    <row r="54" spans="1:35" x14ac:dyDescent="0.25">
      <c r="A54" s="127" t="s">
        <v>11</v>
      </c>
      <c r="B54" s="125" t="s">
        <v>404</v>
      </c>
      <c r="C54" s="125" t="s">
        <v>10</v>
      </c>
      <c r="D54" s="104" t="s">
        <v>533</v>
      </c>
      <c r="E54" s="12">
        <f>'Hazard &amp; Exposure'!N53</f>
        <v>4</v>
      </c>
      <c r="F54" s="12">
        <f>'Hazard &amp; Exposure'!O53</f>
        <v>0</v>
      </c>
      <c r="G54" s="12">
        <f>'Hazard &amp; Exposure'!P53</f>
        <v>0</v>
      </c>
      <c r="H54" s="12">
        <f>'Hazard &amp; Exposure'!Q53</f>
        <v>0</v>
      </c>
      <c r="I54" s="12">
        <f>'Hazard &amp; Exposure'!R53</f>
        <v>1.1730312111120453</v>
      </c>
      <c r="J54" s="12">
        <f>'Hazard &amp; Exposure'!U53</f>
        <v>4</v>
      </c>
      <c r="K54" s="12">
        <f>'Hazard &amp; Exposure'!W53</f>
        <v>3.6266924784215924</v>
      </c>
      <c r="L54" s="13">
        <f>'Hazard &amp; Exposure'!X53</f>
        <v>3.7136170357582508</v>
      </c>
      <c r="M54" s="13">
        <f t="shared" si="9"/>
        <v>2.5369121875599188</v>
      </c>
      <c r="N54" s="13">
        <f>Vulnerability!F53</f>
        <v>5.2339683344317924</v>
      </c>
      <c r="O54" s="13">
        <f>Vulnerability!I53</f>
        <v>5.043333333333333</v>
      </c>
      <c r="P54" s="13">
        <f>Vulnerability!P53</f>
        <v>4.2686732798860385</v>
      </c>
      <c r="Q54" s="13">
        <f t="shared" si="10"/>
        <v>4.9449858205207393</v>
      </c>
      <c r="R54" s="13">
        <f>Vulnerability!V53</f>
        <v>0</v>
      </c>
      <c r="S54" s="13">
        <f>Vulnerability!AD53</f>
        <v>6.2888888888888888</v>
      </c>
      <c r="T54" s="13">
        <f>Vulnerability!AG53</f>
        <v>4.4974074097695693</v>
      </c>
      <c r="U54" s="13">
        <f>Vulnerability!AJ53</f>
        <v>1.5714620614206449</v>
      </c>
      <c r="V54" s="13">
        <f>Vulnerability!AM53</f>
        <v>0</v>
      </c>
      <c r="W54" s="13">
        <f>Vulnerability!AO53</f>
        <v>1.5789473684210531</v>
      </c>
      <c r="X54" s="13">
        <f t="shared" si="8"/>
        <v>3.1378742225779659</v>
      </c>
      <c r="Y54" s="13">
        <f t="shared" si="11"/>
        <v>1.6988042215275792</v>
      </c>
      <c r="Z54" s="13">
        <f t="shared" si="12"/>
        <v>3.4928787994354553</v>
      </c>
      <c r="AA54" s="13">
        <f>'Lack of Coping Capacity'!G53</f>
        <v>4.0051956491254277</v>
      </c>
      <c r="AB54" s="13">
        <f>'Lack of Coping Capacity'!J53</f>
        <v>6.9320000000000004</v>
      </c>
      <c r="AC54" s="13">
        <f t="shared" si="13"/>
        <v>5.468597824562714</v>
      </c>
      <c r="AD54" s="13">
        <f>'Lack of Coping Capacity'!P53</f>
        <v>7.0792104907225983</v>
      </c>
      <c r="AE54" s="13">
        <f>'Lack of Coping Capacity'!S53</f>
        <v>9.0777777777777775</v>
      </c>
      <c r="AF54" s="13">
        <f>'Lack of Coping Capacity'!X53</f>
        <v>6.6538485756812955</v>
      </c>
      <c r="AG54" s="13">
        <f t="shared" si="14"/>
        <v>7.6036122813938904</v>
      </c>
      <c r="AH54" s="13">
        <f t="shared" si="15"/>
        <v>6.6623912110463337</v>
      </c>
      <c r="AI54" s="13">
        <f t="shared" si="16"/>
        <v>3.8937944987473436</v>
      </c>
    </row>
    <row r="55" spans="1:35" x14ac:dyDescent="0.25">
      <c r="A55" s="127" t="s">
        <v>13</v>
      </c>
      <c r="B55" s="125" t="s">
        <v>405</v>
      </c>
      <c r="C55" s="125" t="s">
        <v>12</v>
      </c>
      <c r="D55" s="104" t="s">
        <v>534</v>
      </c>
      <c r="E55" s="12">
        <f>'Hazard &amp; Exposure'!N54</f>
        <v>7.1111111111111107</v>
      </c>
      <c r="F55" s="12">
        <f>'Hazard &amp; Exposure'!O54</f>
        <v>6.7911577027971584E-2</v>
      </c>
      <c r="G55" s="12">
        <f>'Hazard &amp; Exposure'!P54</f>
        <v>0.32051084861162416</v>
      </c>
      <c r="H55" s="12">
        <f>'Hazard &amp; Exposure'!Q54</f>
        <v>0</v>
      </c>
      <c r="I55" s="12">
        <f>'Hazard &amp; Exposure'!R54</f>
        <v>2.5803161962512506</v>
      </c>
      <c r="J55" s="12">
        <f>'Hazard &amp; Exposure'!U54</f>
        <v>4</v>
      </c>
      <c r="K55" s="12">
        <f>'Hazard &amp; Exposure'!W54</f>
        <v>3.6728172819583618</v>
      </c>
      <c r="L55" s="13">
        <f>'Hazard &amp; Exposure'!X54</f>
        <v>3.7440594060925187</v>
      </c>
      <c r="M55" s="13">
        <f t="shared" si="9"/>
        <v>3.183513289407347</v>
      </c>
      <c r="N55" s="13">
        <f>Vulnerability!F54</f>
        <v>6.6476545106374951</v>
      </c>
      <c r="O55" s="13">
        <f>Vulnerability!I54</f>
        <v>8.1566666666666663</v>
      </c>
      <c r="P55" s="13">
        <f>Vulnerability!P54</f>
        <v>4.0111619419946711</v>
      </c>
      <c r="Q55" s="13">
        <f t="shared" si="10"/>
        <v>6.3657844074840817</v>
      </c>
      <c r="R55" s="13">
        <f>Vulnerability!V54</f>
        <v>0</v>
      </c>
      <c r="S55" s="13">
        <f>Vulnerability!AD54</f>
        <v>2.9236363636363634</v>
      </c>
      <c r="T55" s="13">
        <f>Vulnerability!AG54</f>
        <v>7.0875783329605797</v>
      </c>
      <c r="U55" s="13">
        <f>Vulnerability!AJ54</f>
        <v>6.6784912570100072</v>
      </c>
      <c r="V55" s="13">
        <f>Vulnerability!AM54</f>
        <v>4.8193265247528316E-2</v>
      </c>
      <c r="W55" s="13">
        <f>Vulnerability!AO54</f>
        <v>1.5789473684210531</v>
      </c>
      <c r="X55" s="13">
        <f t="shared" si="8"/>
        <v>4.2325779207961407</v>
      </c>
      <c r="Y55" s="13">
        <f t="shared" si="11"/>
        <v>2.3687918216401975</v>
      </c>
      <c r="Z55" s="13">
        <f t="shared" si="12"/>
        <v>4.6702135668273943</v>
      </c>
      <c r="AA55" s="13">
        <f>'Lack of Coping Capacity'!G54</f>
        <v>3.3603850462684615</v>
      </c>
      <c r="AB55" s="13">
        <f>'Lack of Coping Capacity'!J54</f>
        <v>6.4589999999999996</v>
      </c>
      <c r="AC55" s="13">
        <f t="shared" si="13"/>
        <v>4.9096925231342308</v>
      </c>
      <c r="AD55" s="13">
        <f>'Lack of Coping Capacity'!P54</f>
        <v>9.4844156869652654</v>
      </c>
      <c r="AE55" s="13">
        <f>'Lack of Coping Capacity'!S54</f>
        <v>9.9700000000000006</v>
      </c>
      <c r="AF55" s="13">
        <f>'Lack of Coping Capacity'!X54</f>
        <v>6.9180555555555561</v>
      </c>
      <c r="AG55" s="13">
        <f t="shared" si="14"/>
        <v>8.7908237475069413</v>
      </c>
      <c r="AH55" s="13">
        <f t="shared" si="15"/>
        <v>7.3178179262778107</v>
      </c>
      <c r="AI55" s="13">
        <f t="shared" si="16"/>
        <v>4.7739185236342498</v>
      </c>
    </row>
    <row r="56" spans="1:35" x14ac:dyDescent="0.25">
      <c r="A56" s="127" t="s">
        <v>13</v>
      </c>
      <c r="B56" s="125" t="s">
        <v>406</v>
      </c>
      <c r="C56" s="125" t="s">
        <v>12</v>
      </c>
      <c r="D56" s="104" t="s">
        <v>535</v>
      </c>
      <c r="E56" s="12">
        <f>'Hazard &amp; Exposure'!N55</f>
        <v>5.4444444444444455</v>
      </c>
      <c r="F56" s="12">
        <f>'Hazard &amp; Exposure'!O55</f>
        <v>3.1737400411300665</v>
      </c>
      <c r="G56" s="12">
        <f>'Hazard &amp; Exposure'!P55</f>
        <v>5.1301444374651624</v>
      </c>
      <c r="H56" s="12">
        <f>'Hazard &amp; Exposure'!Q55</f>
        <v>0</v>
      </c>
      <c r="I56" s="12">
        <f>'Hazard &amp; Exposure'!R55</f>
        <v>3.7170453986277696</v>
      </c>
      <c r="J56" s="12" t="str">
        <f>'Hazard &amp; Exposure'!U55</f>
        <v>x</v>
      </c>
      <c r="K56" s="12">
        <f>'Hazard &amp; Exposure'!W55</f>
        <v>6.1728172819583618</v>
      </c>
      <c r="L56" s="13">
        <f>'Hazard &amp; Exposure'!X55</f>
        <v>6.1728172819583618</v>
      </c>
      <c r="M56" s="13">
        <f t="shared" si="9"/>
        <v>5.0684238711237217</v>
      </c>
      <c r="N56" s="13">
        <f>Vulnerability!F55</f>
        <v>8.6127628913546079</v>
      </c>
      <c r="O56" s="13">
        <f>Vulnerability!I55</f>
        <v>5.9379166666666663</v>
      </c>
      <c r="P56" s="13">
        <f>Vulnerability!P55</f>
        <v>4.0114540875366202</v>
      </c>
      <c r="Q56" s="13">
        <f t="shared" si="10"/>
        <v>6.7937241342281256</v>
      </c>
      <c r="R56" s="13">
        <f>Vulnerability!V55</f>
        <v>7.5915366503168515</v>
      </c>
      <c r="S56" s="13">
        <f>Vulnerability!AD55</f>
        <v>4.7621852736611006</v>
      </c>
      <c r="T56" s="13">
        <f>Vulnerability!AG55</f>
        <v>8.709833710775527</v>
      </c>
      <c r="U56" s="13">
        <f>Vulnerability!AJ55</f>
        <v>5.4690091340619409</v>
      </c>
      <c r="V56" s="13">
        <f>Vulnerability!AM55</f>
        <v>1.2702481050686991</v>
      </c>
      <c r="W56" s="13">
        <f>Vulnerability!AO55</f>
        <v>1.5789473684210531</v>
      </c>
      <c r="X56" s="13">
        <f t="shared" si="8"/>
        <v>5.0665936035966048</v>
      </c>
      <c r="Y56" s="13">
        <f t="shared" si="11"/>
        <v>6.4987224189829398</v>
      </c>
      <c r="Z56" s="13">
        <f t="shared" si="12"/>
        <v>6.6486603414424401</v>
      </c>
      <c r="AA56" s="13">
        <f>'Lack of Coping Capacity'!G55</f>
        <v>3.3603850462684615</v>
      </c>
      <c r="AB56" s="13">
        <f>'Lack of Coping Capacity'!J55</f>
        <v>6.4589999999999996</v>
      </c>
      <c r="AC56" s="13">
        <f t="shared" si="13"/>
        <v>4.9096925231342308</v>
      </c>
      <c r="AD56" s="13">
        <f>'Lack of Coping Capacity'!P55</f>
        <v>9.4844156869652654</v>
      </c>
      <c r="AE56" s="13">
        <f>'Lack of Coping Capacity'!S55</f>
        <v>9.9700000000000006</v>
      </c>
      <c r="AF56" s="13">
        <f>'Lack of Coping Capacity'!X55</f>
        <v>6.8763888888888891</v>
      </c>
      <c r="AG56" s="13">
        <f t="shared" si="14"/>
        <v>8.776934858618052</v>
      </c>
      <c r="AH56" s="13">
        <f t="shared" si="15"/>
        <v>7.3064818256452231</v>
      </c>
      <c r="AI56" s="13">
        <f t="shared" si="16"/>
        <v>6.2676556449345631</v>
      </c>
    </row>
    <row r="57" spans="1:35" x14ac:dyDescent="0.25">
      <c r="A57" s="127" t="s">
        <v>13</v>
      </c>
      <c r="B57" s="125" t="s">
        <v>407</v>
      </c>
      <c r="C57" s="125" t="s">
        <v>12</v>
      </c>
      <c r="D57" s="104" t="s">
        <v>536</v>
      </c>
      <c r="E57" s="12">
        <f>'Hazard &amp; Exposure'!N56</f>
        <v>4</v>
      </c>
      <c r="F57" s="12">
        <f>'Hazard &amp; Exposure'!O56</f>
        <v>3.6182936564394286</v>
      </c>
      <c r="G57" s="12">
        <f>'Hazard &amp; Exposure'!P56</f>
        <v>8.2767053063900562</v>
      </c>
      <c r="H57" s="12">
        <f>'Hazard &amp; Exposure'!Q56</f>
        <v>5.2083333333333339</v>
      </c>
      <c r="I57" s="12">
        <f>'Hazard &amp; Exposure'!R56</f>
        <v>5.6469276838071947</v>
      </c>
      <c r="J57" s="12" t="str">
        <f>'Hazard &amp; Exposure'!U56</f>
        <v>x</v>
      </c>
      <c r="K57" s="12">
        <f>'Hazard &amp; Exposure'!W56</f>
        <v>3.6728172819583618</v>
      </c>
      <c r="L57" s="13">
        <f>'Hazard &amp; Exposure'!X56</f>
        <v>3.6728172819583618</v>
      </c>
      <c r="M57" s="13">
        <f t="shared" si="9"/>
        <v>4.735830578564058</v>
      </c>
      <c r="N57" s="13">
        <f>Vulnerability!F56</f>
        <v>9.5684293401247196</v>
      </c>
      <c r="O57" s="13">
        <f>Vulnerability!I56</f>
        <v>7.1979166666666661</v>
      </c>
      <c r="P57" s="13">
        <f>Vulnerability!P56</f>
        <v>4.0115792994855486</v>
      </c>
      <c r="Q57" s="13">
        <f t="shared" si="10"/>
        <v>7.5865886616004126</v>
      </c>
      <c r="R57" s="13">
        <f>Vulnerability!V56</f>
        <v>0</v>
      </c>
      <c r="S57" s="13">
        <f>Vulnerability!AD56</f>
        <v>4.9476830799129967</v>
      </c>
      <c r="T57" s="13">
        <f>Vulnerability!AG56</f>
        <v>7.6764930097247923</v>
      </c>
      <c r="U57" s="13">
        <f>Vulnerability!AJ56</f>
        <v>5.6525455609018227</v>
      </c>
      <c r="V57" s="13">
        <f>Vulnerability!AM56</f>
        <v>3.6948251140473944</v>
      </c>
      <c r="W57" s="13">
        <f>Vulnerability!AO56</f>
        <v>0</v>
      </c>
      <c r="X57" s="13">
        <f t="shared" si="8"/>
        <v>4.8630588325796404</v>
      </c>
      <c r="Y57" s="13">
        <f t="shared" si="11"/>
        <v>2.7790763599357353</v>
      </c>
      <c r="Z57" s="13">
        <f t="shared" si="12"/>
        <v>5.6920296824351313</v>
      </c>
      <c r="AA57" s="13">
        <f>'Lack of Coping Capacity'!G56</f>
        <v>3.3603850462684615</v>
      </c>
      <c r="AB57" s="13">
        <f>'Lack of Coping Capacity'!J56</f>
        <v>6.4589999999999996</v>
      </c>
      <c r="AC57" s="13">
        <f t="shared" si="13"/>
        <v>4.9096925231342308</v>
      </c>
      <c r="AD57" s="13">
        <f>'Lack of Coping Capacity'!P56</f>
        <v>9.4844156869652654</v>
      </c>
      <c r="AE57" s="13">
        <f>'Lack of Coping Capacity'!S56</f>
        <v>9.9700000000000006</v>
      </c>
      <c r="AF57" s="13">
        <f>'Lack of Coping Capacity'!X56</f>
        <v>6.6541666666666668</v>
      </c>
      <c r="AG57" s="13">
        <f t="shared" si="14"/>
        <v>8.7028607845439776</v>
      </c>
      <c r="AH57" s="13">
        <f t="shared" si="15"/>
        <v>7.2465841879709947</v>
      </c>
      <c r="AI57" s="13">
        <f t="shared" si="16"/>
        <v>5.8022827056048865</v>
      </c>
    </row>
    <row r="58" spans="1:35" x14ac:dyDescent="0.25">
      <c r="A58" s="127" t="s">
        <v>13</v>
      </c>
      <c r="B58" s="125" t="s">
        <v>408</v>
      </c>
      <c r="C58" s="125" t="s">
        <v>12</v>
      </c>
      <c r="D58" s="104" t="s">
        <v>537</v>
      </c>
      <c r="E58" s="12">
        <f>'Hazard &amp; Exposure'!N57</f>
        <v>7.1111111111111107</v>
      </c>
      <c r="F58" s="12">
        <f>'Hazard &amp; Exposure'!O57</f>
        <v>6.1492917328052341</v>
      </c>
      <c r="G58" s="12">
        <f>'Hazard &amp; Exposure'!P57</f>
        <v>5.7183439816771662</v>
      </c>
      <c r="H58" s="12">
        <f>'Hazard &amp; Exposure'!Q57</f>
        <v>5.2083333333333339</v>
      </c>
      <c r="I58" s="12">
        <f>'Hazard &amp; Exposure'!R57</f>
        <v>6.097596780011826</v>
      </c>
      <c r="J58" s="12" t="str">
        <f>'Hazard &amp; Exposure'!U57</f>
        <v>x</v>
      </c>
      <c r="K58" s="12">
        <f>'Hazard &amp; Exposure'!W57</f>
        <v>3.6728172819583618</v>
      </c>
      <c r="L58" s="13">
        <f>'Hazard &amp; Exposure'!X57</f>
        <v>3.6728172819583618</v>
      </c>
      <c r="M58" s="13">
        <f t="shared" si="9"/>
        <v>5.0043940952846295</v>
      </c>
      <c r="N58" s="13">
        <f>Vulnerability!F57</f>
        <v>9.713786303064218</v>
      </c>
      <c r="O58" s="13">
        <f>Vulnerability!I57</f>
        <v>6.0091666666666672</v>
      </c>
      <c r="P58" s="13">
        <f>Vulnerability!P57</f>
        <v>4.0116647879980789</v>
      </c>
      <c r="Q58" s="13">
        <f t="shared" si="10"/>
        <v>7.3621010151982951</v>
      </c>
      <c r="R58" s="13">
        <f>Vulnerability!V57</f>
        <v>0</v>
      </c>
      <c r="S58" s="13">
        <f>Vulnerability!AD57</f>
        <v>5.7058352692870979</v>
      </c>
      <c r="T58" s="13">
        <f>Vulnerability!AG57</f>
        <v>8.9765025907777698</v>
      </c>
      <c r="U58" s="13">
        <f>Vulnerability!AJ57</f>
        <v>7.8676758592469573</v>
      </c>
      <c r="V58" s="13">
        <f>Vulnerability!AM57</f>
        <v>0.84534359817516957</v>
      </c>
      <c r="W58" s="13">
        <f>Vulnerability!AO57</f>
        <v>1.5789473684210531</v>
      </c>
      <c r="X58" s="13">
        <f t="shared" si="8"/>
        <v>5.9499804933673879</v>
      </c>
      <c r="Y58" s="13">
        <f t="shared" si="11"/>
        <v>3.538403817632243</v>
      </c>
      <c r="Z58" s="13">
        <f t="shared" si="12"/>
        <v>5.782869741142509</v>
      </c>
      <c r="AA58" s="13">
        <f>'Lack of Coping Capacity'!G57</f>
        <v>3.3603850462684615</v>
      </c>
      <c r="AB58" s="13">
        <f>'Lack of Coping Capacity'!J57</f>
        <v>6.4589999999999996</v>
      </c>
      <c r="AC58" s="13">
        <f t="shared" si="13"/>
        <v>4.9096925231342308</v>
      </c>
      <c r="AD58" s="13">
        <f>'Lack of Coping Capacity'!P57</f>
        <v>9.4844156869652654</v>
      </c>
      <c r="AE58" s="13">
        <f>'Lack of Coping Capacity'!S57</f>
        <v>9.9700000000000006</v>
      </c>
      <c r="AF58" s="13">
        <f>'Lack of Coping Capacity'!X57</f>
        <v>6.7513888888888882</v>
      </c>
      <c r="AG58" s="13">
        <f t="shared" si="14"/>
        <v>8.7352681919513842</v>
      </c>
      <c r="AH58" s="13">
        <f t="shared" si="15"/>
        <v>7.2726743927333839</v>
      </c>
      <c r="AI58" s="13">
        <f t="shared" si="16"/>
        <v>5.948347779993302</v>
      </c>
    </row>
    <row r="59" spans="1:35" x14ac:dyDescent="0.25">
      <c r="A59" s="127" t="s">
        <v>13</v>
      </c>
      <c r="B59" s="125" t="s">
        <v>409</v>
      </c>
      <c r="C59" s="125" t="s">
        <v>12</v>
      </c>
      <c r="D59" s="104" t="s">
        <v>538</v>
      </c>
      <c r="E59" s="12">
        <f>'Hazard &amp; Exposure'!N58</f>
        <v>9</v>
      </c>
      <c r="F59" s="12">
        <f>'Hazard &amp; Exposure'!O58</f>
        <v>4.0369631220994426</v>
      </c>
      <c r="G59" s="12">
        <f>'Hazard &amp; Exposure'!P58</f>
        <v>3.4622986811843059</v>
      </c>
      <c r="H59" s="12">
        <f>'Hazard &amp; Exposure'!Q58</f>
        <v>6.25</v>
      </c>
      <c r="I59" s="12">
        <f>'Hazard &amp; Exposure'!R58</f>
        <v>6.2567878037446443</v>
      </c>
      <c r="J59" s="12" t="str">
        <f>'Hazard &amp; Exposure'!U58</f>
        <v>x</v>
      </c>
      <c r="K59" s="12">
        <f>'Hazard &amp; Exposure'!W58</f>
        <v>3.6728172819583618</v>
      </c>
      <c r="L59" s="13">
        <f>'Hazard &amp; Exposure'!X58</f>
        <v>3.6728172819583618</v>
      </c>
      <c r="M59" s="13">
        <f t="shared" si="9"/>
        <v>5.102127577942098</v>
      </c>
      <c r="N59" s="13">
        <f>Vulnerability!F58</f>
        <v>9.4613391909918292</v>
      </c>
      <c r="O59" s="13">
        <f>Vulnerability!I58</f>
        <v>6.5804166666666664</v>
      </c>
      <c r="P59" s="13">
        <f>Vulnerability!P58</f>
        <v>4.0116298909569688</v>
      </c>
      <c r="Q59" s="13">
        <f t="shared" si="10"/>
        <v>7.3786812349018227</v>
      </c>
      <c r="R59" s="13">
        <f>Vulnerability!V58</f>
        <v>4.4043870701430148</v>
      </c>
      <c r="S59" s="13">
        <f>Vulnerability!AD58</f>
        <v>4.9934025624208784</v>
      </c>
      <c r="T59" s="13">
        <f>Vulnerability!AG58</f>
        <v>7.4209439075202432</v>
      </c>
      <c r="U59" s="13">
        <f>Vulnerability!AJ58</f>
        <v>6.0920949045391062</v>
      </c>
      <c r="V59" s="13">
        <f>Vulnerability!AM58</f>
        <v>0.86747275403494761</v>
      </c>
      <c r="W59" s="13">
        <f>Vulnerability!AO58</f>
        <v>1.5789473684210531</v>
      </c>
      <c r="X59" s="13">
        <f t="shared" si="8"/>
        <v>4.672683287477855</v>
      </c>
      <c r="Y59" s="13">
        <f t="shared" si="11"/>
        <v>4.5399043215785326</v>
      </c>
      <c r="Z59" s="13">
        <f t="shared" si="12"/>
        <v>6.1586805417844985</v>
      </c>
      <c r="AA59" s="13">
        <f>'Lack of Coping Capacity'!G58</f>
        <v>3.3603850462684615</v>
      </c>
      <c r="AB59" s="13">
        <f>'Lack of Coping Capacity'!J58</f>
        <v>6.4589999999999996</v>
      </c>
      <c r="AC59" s="13">
        <f t="shared" si="13"/>
        <v>4.9096925231342308</v>
      </c>
      <c r="AD59" s="13">
        <f>'Lack of Coping Capacity'!P58</f>
        <v>9.4844156869652654</v>
      </c>
      <c r="AE59" s="13">
        <f>'Lack of Coping Capacity'!S58</f>
        <v>9.9700000000000006</v>
      </c>
      <c r="AF59" s="13">
        <f>'Lack of Coping Capacity'!X58</f>
        <v>6.6958333333333337</v>
      </c>
      <c r="AG59" s="13">
        <f t="shared" si="14"/>
        <v>8.7167496734328669</v>
      </c>
      <c r="AH59" s="13">
        <f t="shared" si="15"/>
        <v>7.2577440735771948</v>
      </c>
      <c r="AI59" s="13">
        <f t="shared" si="16"/>
        <v>6.1096108238361451</v>
      </c>
    </row>
    <row r="60" spans="1:35" x14ac:dyDescent="0.25">
      <c r="A60" s="127" t="s">
        <v>13</v>
      </c>
      <c r="B60" s="125" t="s">
        <v>410</v>
      </c>
      <c r="C60" s="125" t="s">
        <v>12</v>
      </c>
      <c r="D60" s="104" t="s">
        <v>539</v>
      </c>
      <c r="E60" s="12">
        <f>'Hazard &amp; Exposure'!N59</f>
        <v>5.4444444444444455</v>
      </c>
      <c r="F60" s="12">
        <f>'Hazard &amp; Exposure'!O59</f>
        <v>4.9035113161596389</v>
      </c>
      <c r="G60" s="12">
        <f>'Hazard &amp; Exposure'!P59</f>
        <v>6.5267167055649935</v>
      </c>
      <c r="H60" s="12">
        <f>'Hazard &amp; Exposure'!Q59</f>
        <v>5.2083333333333339</v>
      </c>
      <c r="I60" s="12">
        <f>'Hazard &amp; Exposure'!R59</f>
        <v>5.5565794569850313</v>
      </c>
      <c r="J60" s="12">
        <f>'Hazard &amp; Exposure'!U59</f>
        <v>4</v>
      </c>
      <c r="K60" s="12">
        <f>'Hazard &amp; Exposure'!W59</f>
        <v>3.6728172819583618</v>
      </c>
      <c r="L60" s="13">
        <f>'Hazard &amp; Exposure'!X59</f>
        <v>3.7440594060925187</v>
      </c>
      <c r="M60" s="13">
        <f t="shared" si="9"/>
        <v>4.7141960817309894</v>
      </c>
      <c r="N60" s="13">
        <f>Vulnerability!F59</f>
        <v>9.5907522790725555</v>
      </c>
      <c r="O60" s="13">
        <f>Vulnerability!I59</f>
        <v>6.2504166666666663</v>
      </c>
      <c r="P60" s="13">
        <f>Vulnerability!P59</f>
        <v>4.0115577864531735</v>
      </c>
      <c r="Q60" s="13">
        <f t="shared" si="10"/>
        <v>7.3608697528162379</v>
      </c>
      <c r="R60" s="13">
        <f>Vulnerability!V59</f>
        <v>5.6082412590241386</v>
      </c>
      <c r="S60" s="13">
        <f>Vulnerability!AD59</f>
        <v>5.047649642159401</v>
      </c>
      <c r="T60" s="13">
        <f>Vulnerability!AG59</f>
        <v>7.9209408790737221</v>
      </c>
      <c r="U60" s="13">
        <f>Vulnerability!AJ59</f>
        <v>6.2187047596615725</v>
      </c>
      <c r="V60" s="13">
        <f>Vulnerability!AM59</f>
        <v>4.1613246685558805</v>
      </c>
      <c r="W60" s="13" t="str">
        <f>Vulnerability!AO59</f>
        <v>x</v>
      </c>
      <c r="X60" s="13">
        <f t="shared" si="8"/>
        <v>6.0469546474772686</v>
      </c>
      <c r="Y60" s="13">
        <f t="shared" si="11"/>
        <v>5.8321534554766155</v>
      </c>
      <c r="Z60" s="13">
        <f t="shared" si="12"/>
        <v>6.6616880778574927</v>
      </c>
      <c r="AA60" s="13">
        <f>'Lack of Coping Capacity'!G59</f>
        <v>3.3603850462684615</v>
      </c>
      <c r="AB60" s="13">
        <f>'Lack of Coping Capacity'!J59</f>
        <v>6.4589999999999996</v>
      </c>
      <c r="AC60" s="13">
        <f t="shared" si="13"/>
        <v>4.9096925231342308</v>
      </c>
      <c r="AD60" s="13">
        <f>'Lack of Coping Capacity'!P59</f>
        <v>9.4844156869652654</v>
      </c>
      <c r="AE60" s="13">
        <f>'Lack of Coping Capacity'!S59</f>
        <v>9.9700000000000006</v>
      </c>
      <c r="AF60" s="13">
        <f>'Lack of Coping Capacity'!X59</f>
        <v>6.6541666666666668</v>
      </c>
      <c r="AG60" s="13">
        <f t="shared" si="14"/>
        <v>8.7028607845439776</v>
      </c>
      <c r="AH60" s="13">
        <f t="shared" si="15"/>
        <v>7.2465841879709947</v>
      </c>
      <c r="AI60" s="13">
        <f t="shared" si="16"/>
        <v>6.1053199215968617</v>
      </c>
    </row>
    <row r="61" spans="1:35" x14ac:dyDescent="0.25">
      <c r="A61" s="127" t="s">
        <v>13</v>
      </c>
      <c r="B61" s="125" t="s">
        <v>411</v>
      </c>
      <c r="C61" s="125" t="s">
        <v>12</v>
      </c>
      <c r="D61" s="104" t="s">
        <v>540</v>
      </c>
      <c r="E61" s="12">
        <f>'Hazard &amp; Exposure'!N60</f>
        <v>7.1111111111111107</v>
      </c>
      <c r="F61" s="12">
        <f>'Hazard &amp; Exposure'!O60</f>
        <v>3.6851809916606726</v>
      </c>
      <c r="G61" s="12">
        <f>'Hazard &amp; Exposure'!P60</f>
        <v>5.7259272793327458</v>
      </c>
      <c r="H61" s="12">
        <f>'Hazard &amp; Exposure'!Q60</f>
        <v>4.1666666666666661</v>
      </c>
      <c r="I61" s="12">
        <f>'Hazard &amp; Exposure'!R60</f>
        <v>5.3379693397286587</v>
      </c>
      <c r="J61" s="12" t="str">
        <f>'Hazard &amp; Exposure'!U60</f>
        <v>x</v>
      </c>
      <c r="K61" s="12">
        <f>'Hazard &amp; Exposure'!W60</f>
        <v>3.6728172819583618</v>
      </c>
      <c r="L61" s="13">
        <f>'Hazard &amp; Exposure'!X60</f>
        <v>3.6728172819583618</v>
      </c>
      <c r="M61" s="13">
        <f t="shared" si="9"/>
        <v>4.5580717542250211</v>
      </c>
      <c r="N61" s="13">
        <f>Vulnerability!F60</f>
        <v>9.5355378347771236</v>
      </c>
      <c r="O61" s="13">
        <f>Vulnerability!I60</f>
        <v>6.4079166666666669</v>
      </c>
      <c r="P61" s="13">
        <f>Vulnerability!P60</f>
        <v>4.0116199646149653</v>
      </c>
      <c r="Q61" s="13">
        <f t="shared" si="10"/>
        <v>7.3726530752089694</v>
      </c>
      <c r="R61" s="13">
        <f>Vulnerability!V60</f>
        <v>0</v>
      </c>
      <c r="S61" s="13">
        <f>Vulnerability!AD60</f>
        <v>5.0438844838658472</v>
      </c>
      <c r="T61" s="13">
        <f>Vulnerability!AG60</f>
        <v>8.5431582719461847</v>
      </c>
      <c r="U61" s="13">
        <f>Vulnerability!AJ60</f>
        <v>7.4226075453287139</v>
      </c>
      <c r="V61" s="13">
        <f>Vulnerability!AM60</f>
        <v>0.66348365723191094</v>
      </c>
      <c r="W61" s="13">
        <f>Vulnerability!AO60</f>
        <v>1.5789473684210531</v>
      </c>
      <c r="X61" s="13">
        <f t="shared" si="8"/>
        <v>5.467886607384921</v>
      </c>
      <c r="Y61" s="13">
        <f t="shared" si="11"/>
        <v>3.1926204414287529</v>
      </c>
      <c r="Z61" s="13">
        <f t="shared" si="12"/>
        <v>5.6702522564549689</v>
      </c>
      <c r="AA61" s="13">
        <f>'Lack of Coping Capacity'!G60</f>
        <v>3.3603850462684615</v>
      </c>
      <c r="AB61" s="13">
        <f>'Lack of Coping Capacity'!J60</f>
        <v>6.4589999999999996</v>
      </c>
      <c r="AC61" s="13">
        <f t="shared" si="13"/>
        <v>4.9096925231342308</v>
      </c>
      <c r="AD61" s="13">
        <f>'Lack of Coping Capacity'!P60</f>
        <v>9.4844156869652654</v>
      </c>
      <c r="AE61" s="13">
        <f>'Lack of Coping Capacity'!S60</f>
        <v>9.9700000000000006</v>
      </c>
      <c r="AF61" s="13">
        <f>'Lack of Coping Capacity'!X60</f>
        <v>6.6819444444444445</v>
      </c>
      <c r="AG61" s="13">
        <f t="shared" si="14"/>
        <v>8.7121200438032371</v>
      </c>
      <c r="AH61" s="13">
        <f t="shared" si="15"/>
        <v>7.254020523998391</v>
      </c>
      <c r="AI61" s="13">
        <f t="shared" si="16"/>
        <v>5.7234000889134879</v>
      </c>
    </row>
    <row r="62" spans="1:35" x14ac:dyDescent="0.25">
      <c r="A62" s="127" t="s">
        <v>13</v>
      </c>
      <c r="B62" s="125" t="s">
        <v>412</v>
      </c>
      <c r="C62" s="125" t="s">
        <v>12</v>
      </c>
      <c r="D62" s="104" t="s">
        <v>541</v>
      </c>
      <c r="E62" s="12">
        <f>'Hazard &amp; Exposure'!N61</f>
        <v>1.7777777777777786</v>
      </c>
      <c r="F62" s="12">
        <f>'Hazard &amp; Exposure'!O61</f>
        <v>3.8819469750991131</v>
      </c>
      <c r="G62" s="12">
        <f>'Hazard &amp; Exposure'!P61</f>
        <v>0</v>
      </c>
      <c r="H62" s="12">
        <f>'Hazard &amp; Exposure'!Q61</f>
        <v>0</v>
      </c>
      <c r="I62" s="12">
        <f>'Hazard &amp; Exposure'!R61</f>
        <v>1.5576671427057183</v>
      </c>
      <c r="J62" s="12" t="str">
        <f>'Hazard &amp; Exposure'!U61</f>
        <v>x</v>
      </c>
      <c r="K62" s="12">
        <f>'Hazard &amp; Exposure'!W61</f>
        <v>6.1728172819583618</v>
      </c>
      <c r="L62" s="13">
        <f>'Hazard &amp; Exposure'!X61</f>
        <v>6.1728172819583618</v>
      </c>
      <c r="M62" s="13">
        <f t="shared" si="9"/>
        <v>4.2425076579823084</v>
      </c>
      <c r="N62" s="13">
        <f>Vulnerability!F61</f>
        <v>4.4193537457938881</v>
      </c>
      <c r="O62" s="13">
        <f>Vulnerability!I61</f>
        <v>6.6229166666666668</v>
      </c>
      <c r="P62" s="13">
        <f>Vulnerability!P61</f>
        <v>4.0107751025849412</v>
      </c>
      <c r="Q62" s="13">
        <f t="shared" si="10"/>
        <v>4.8680998152098462</v>
      </c>
      <c r="R62" s="13">
        <f>Vulnerability!V61</f>
        <v>0</v>
      </c>
      <c r="S62" s="13">
        <f>Vulnerability!AD61</f>
        <v>4.1460309492689777</v>
      </c>
      <c r="T62" s="13">
        <f>Vulnerability!AG61</f>
        <v>6.1653681899447541</v>
      </c>
      <c r="U62" s="13">
        <f>Vulnerability!AJ61</f>
        <v>4.9295641902081035</v>
      </c>
      <c r="V62" s="13">
        <f>Vulnerability!AM61</f>
        <v>0.58567132170316327</v>
      </c>
      <c r="W62" s="13">
        <f>Vulnerability!AO61</f>
        <v>0</v>
      </c>
      <c r="X62" s="13">
        <f t="shared" si="8"/>
        <v>3.538415267110067</v>
      </c>
      <c r="Y62" s="13">
        <f t="shared" si="11"/>
        <v>1.9382672263965717</v>
      </c>
      <c r="Z62" s="13">
        <f t="shared" si="12"/>
        <v>3.543669800614432</v>
      </c>
      <c r="AA62" s="13">
        <f>'Lack of Coping Capacity'!G61</f>
        <v>3.3603850462684615</v>
      </c>
      <c r="AB62" s="13">
        <f>'Lack of Coping Capacity'!J61</f>
        <v>6.4589999999999996</v>
      </c>
      <c r="AC62" s="13">
        <f t="shared" si="13"/>
        <v>4.9096925231342308</v>
      </c>
      <c r="AD62" s="13">
        <f>'Lack of Coping Capacity'!P61</f>
        <v>9.4844156869652654</v>
      </c>
      <c r="AE62" s="13">
        <f>'Lack of Coping Capacity'!S61</f>
        <v>9.9700000000000006</v>
      </c>
      <c r="AF62" s="13">
        <f>'Lack of Coping Capacity'!X61</f>
        <v>6.7513888888888891</v>
      </c>
      <c r="AG62" s="13">
        <f t="shared" si="14"/>
        <v>8.7352681919513859</v>
      </c>
      <c r="AH62" s="13">
        <f t="shared" si="15"/>
        <v>7.2726743927333848</v>
      </c>
      <c r="AI62" s="13">
        <f t="shared" si="16"/>
        <v>4.7817845979840241</v>
      </c>
    </row>
    <row r="63" spans="1:35" x14ac:dyDescent="0.25">
      <c r="A63" s="127" t="s">
        <v>15</v>
      </c>
      <c r="B63" s="125" t="s">
        <v>413</v>
      </c>
      <c r="C63" s="125" t="s">
        <v>14</v>
      </c>
      <c r="D63" s="104" t="s">
        <v>542</v>
      </c>
      <c r="E63" s="12" t="str">
        <f>'Hazard &amp; Exposure'!N62</f>
        <v>x</v>
      </c>
      <c r="F63" s="12">
        <f>'Hazard &amp; Exposure'!O62</f>
        <v>1.6823597662251111</v>
      </c>
      <c r="G63" s="12">
        <f>'Hazard &amp; Exposure'!P62</f>
        <v>6.7150986090876881</v>
      </c>
      <c r="H63" s="12">
        <f>'Hazard &amp; Exposure'!Q62</f>
        <v>0</v>
      </c>
      <c r="I63" s="12">
        <f>'Hazard &amp; Exposure'!R62</f>
        <v>1.6823597662251111</v>
      </c>
      <c r="J63" s="12" t="str">
        <f>'Hazard &amp; Exposure'!U62</f>
        <v>x</v>
      </c>
      <c r="K63" s="12">
        <f>'Hazard &amp; Exposure'!W62</f>
        <v>4.553274018164486</v>
      </c>
      <c r="L63" s="13">
        <f>'Hazard &amp; Exposure'!X62</f>
        <v>4.553274018164486</v>
      </c>
      <c r="M63" s="13">
        <f t="shared" si="9"/>
        <v>3.2477647935651395</v>
      </c>
      <c r="N63" s="13">
        <f>Vulnerability!F62</f>
        <v>4.266367905288396</v>
      </c>
      <c r="O63" s="13">
        <f>Vulnerability!I62</f>
        <v>3.67</v>
      </c>
      <c r="P63" s="13">
        <f>Vulnerability!P62</f>
        <v>0.24561540132458029</v>
      </c>
      <c r="Q63" s="13">
        <f t="shared" si="10"/>
        <v>3.1120878029753429</v>
      </c>
      <c r="R63" s="13">
        <f>Vulnerability!V62</f>
        <v>0</v>
      </c>
      <c r="S63" s="13">
        <f>Vulnerability!AD62</f>
        <v>5.9038015825234824</v>
      </c>
      <c r="T63" s="13">
        <f>Vulnerability!AG62</f>
        <v>6.0021396891745287</v>
      </c>
      <c r="U63" s="13">
        <f>Vulnerability!AJ62</f>
        <v>1.975331358369981</v>
      </c>
      <c r="V63" s="13">
        <f>Vulnerability!AM62</f>
        <v>0</v>
      </c>
      <c r="W63" s="13" t="str">
        <f>Vulnerability!AO62</f>
        <v>x</v>
      </c>
      <c r="X63" s="13">
        <f t="shared" si="8"/>
        <v>3.9023191134540189</v>
      </c>
      <c r="Y63" s="13">
        <f t="shared" si="11"/>
        <v>2.1613798937584585</v>
      </c>
      <c r="Z63" s="13">
        <f t="shared" si="12"/>
        <v>2.6500763866135113</v>
      </c>
      <c r="AA63" s="13">
        <f>'Lack of Coping Capacity'!G62</f>
        <v>6.3033318759630186</v>
      </c>
      <c r="AB63" s="13">
        <f>'Lack of Coping Capacity'!J62</f>
        <v>7.3330000000000002</v>
      </c>
      <c r="AC63" s="13">
        <f t="shared" si="13"/>
        <v>6.8181659379815098</v>
      </c>
      <c r="AD63" s="13">
        <f>'Lack of Coping Capacity'!P62</f>
        <v>6.6474939953157488</v>
      </c>
      <c r="AE63" s="13">
        <f>'Lack of Coping Capacity'!S62</f>
        <v>7.7455555555555566</v>
      </c>
      <c r="AF63" s="13">
        <f>'Lack of Coping Capacity'!X62</f>
        <v>8.2917305106915666</v>
      </c>
      <c r="AG63" s="13">
        <f t="shared" si="14"/>
        <v>7.561593353854291</v>
      </c>
      <c r="AH63" s="13">
        <f t="shared" si="15"/>
        <v>7.2075377324036651</v>
      </c>
      <c r="AI63" s="13">
        <f t="shared" si="16"/>
        <v>3.9586152697805863</v>
      </c>
    </row>
    <row r="64" spans="1:35" x14ac:dyDescent="0.25">
      <c r="A64" s="127" t="s">
        <v>15</v>
      </c>
      <c r="B64" s="125" t="s">
        <v>414</v>
      </c>
      <c r="C64" s="125" t="s">
        <v>14</v>
      </c>
      <c r="D64" s="104" t="s">
        <v>543</v>
      </c>
      <c r="E64" s="12" t="str">
        <f>'Hazard &amp; Exposure'!N63</f>
        <v>x</v>
      </c>
      <c r="F64" s="12">
        <f>'Hazard &amp; Exposure'!O63</f>
        <v>5.3557716615166528</v>
      </c>
      <c r="G64" s="12">
        <f>'Hazard &amp; Exposure'!P63</f>
        <v>7.7626782622874559</v>
      </c>
      <c r="H64" s="12">
        <f>'Hazard &amp; Exposure'!Q63</f>
        <v>6.25</v>
      </c>
      <c r="I64" s="12">
        <f>'Hazard &amp; Exposure'!R63</f>
        <v>5.3557716615166528</v>
      </c>
      <c r="J64" s="12" t="str">
        <f>'Hazard &amp; Exposure'!U63</f>
        <v>x</v>
      </c>
      <c r="K64" s="12">
        <f>'Hazard &amp; Exposure'!W63</f>
        <v>9.5532740181644868</v>
      </c>
      <c r="L64" s="13">
        <f>'Hazard &amp; Exposure'!X63</f>
        <v>9.5532740181644868</v>
      </c>
      <c r="M64" s="13">
        <f t="shared" si="9"/>
        <v>8.1168029644640001</v>
      </c>
      <c r="N64" s="13">
        <f>Vulnerability!F63</f>
        <v>7.3092907219284591</v>
      </c>
      <c r="O64" s="13">
        <f>Vulnerability!I63</f>
        <v>4.5975000000000001</v>
      </c>
      <c r="P64" s="13">
        <f>Vulnerability!P63</f>
        <v>0.24566165285188171</v>
      </c>
      <c r="Q64" s="13">
        <f t="shared" si="10"/>
        <v>4.8654357741772003</v>
      </c>
      <c r="R64" s="13">
        <f>Vulnerability!V63</f>
        <v>8.8458880416482799</v>
      </c>
      <c r="S64" s="13">
        <f>Vulnerability!AD63</f>
        <v>7.588468106094318</v>
      </c>
      <c r="T64" s="13">
        <f>Vulnerability!AG63</f>
        <v>6.6354760173727811</v>
      </c>
      <c r="U64" s="13">
        <f>Vulnerability!AJ63</f>
        <v>4.5492716809050489</v>
      </c>
      <c r="V64" s="13">
        <f>Vulnerability!AM63</f>
        <v>0</v>
      </c>
      <c r="W64" s="13" t="str">
        <f>Vulnerability!AO63</f>
        <v>x</v>
      </c>
      <c r="X64" s="13">
        <f t="shared" si="8"/>
        <v>5.2883818372936542</v>
      </c>
      <c r="Y64" s="13">
        <f t="shared" si="11"/>
        <v>7.4793373463664148</v>
      </c>
      <c r="Z64" s="13">
        <f t="shared" si="12"/>
        <v>6.3484564068742433</v>
      </c>
      <c r="AA64" s="13">
        <f>'Lack of Coping Capacity'!G63</f>
        <v>6.3033318759630186</v>
      </c>
      <c r="AB64" s="13">
        <f>'Lack of Coping Capacity'!J63</f>
        <v>7.3330000000000002</v>
      </c>
      <c r="AC64" s="13">
        <f t="shared" si="13"/>
        <v>6.8181659379815098</v>
      </c>
      <c r="AD64" s="13">
        <f>'Lack of Coping Capacity'!P63</f>
        <v>6.6474939953157488</v>
      </c>
      <c r="AE64" s="13">
        <f>'Lack of Coping Capacity'!S63</f>
        <v>7.7455555555555566</v>
      </c>
      <c r="AF64" s="13">
        <f>'Lack of Coping Capacity'!X63</f>
        <v>8.251906819936849</v>
      </c>
      <c r="AG64" s="13">
        <f t="shared" si="14"/>
        <v>7.5483187902693842</v>
      </c>
      <c r="AH64" s="13">
        <f t="shared" si="15"/>
        <v>7.2002452099811967</v>
      </c>
      <c r="AI64" s="13">
        <f t="shared" si="16"/>
        <v>7.1856624268687552</v>
      </c>
    </row>
    <row r="65" spans="1:35" x14ac:dyDescent="0.25">
      <c r="A65" s="127" t="s">
        <v>15</v>
      </c>
      <c r="B65" s="125" t="s">
        <v>415</v>
      </c>
      <c r="C65" s="125" t="s">
        <v>14</v>
      </c>
      <c r="D65" s="104" t="s">
        <v>544</v>
      </c>
      <c r="E65" s="12" t="str">
        <f>'Hazard &amp; Exposure'!N64</f>
        <v>x</v>
      </c>
      <c r="F65" s="12">
        <f>'Hazard &amp; Exposure'!O64</f>
        <v>3.5508670111650984</v>
      </c>
      <c r="G65" s="12">
        <f>'Hazard &amp; Exposure'!P64</f>
        <v>10</v>
      </c>
      <c r="H65" s="12">
        <f>'Hazard &amp; Exposure'!Q64</f>
        <v>0</v>
      </c>
      <c r="I65" s="12">
        <f>'Hazard &amp; Exposure'!R64</f>
        <v>3.5508670111650984</v>
      </c>
      <c r="J65" s="12">
        <f>'Hazard &amp; Exposure'!U64</f>
        <v>4</v>
      </c>
      <c r="K65" s="12">
        <f>'Hazard &amp; Exposure'!W64</f>
        <v>4.553274018164486</v>
      </c>
      <c r="L65" s="13">
        <f>'Hazard &amp; Exposure'!X64</f>
        <v>4.3251608519885609</v>
      </c>
      <c r="M65" s="13">
        <f t="shared" si="9"/>
        <v>3.9484691118863569</v>
      </c>
      <c r="N65" s="13">
        <f>Vulnerability!F64</f>
        <v>3.3606188574062634</v>
      </c>
      <c r="O65" s="13">
        <f>Vulnerability!I64</f>
        <v>4.7024999999999997</v>
      </c>
      <c r="P65" s="13">
        <f>Vulnerability!P64</f>
        <v>0.2456180292150254</v>
      </c>
      <c r="Q65" s="13">
        <f t="shared" si="10"/>
        <v>2.917338936006888</v>
      </c>
      <c r="R65" s="13">
        <f>Vulnerability!V64</f>
        <v>0</v>
      </c>
      <c r="S65" s="13">
        <f>Vulnerability!AD64</f>
        <v>5.6804306940965361</v>
      </c>
      <c r="T65" s="13">
        <f>Vulnerability!AG64</f>
        <v>6.6688014808174394</v>
      </c>
      <c r="U65" s="13">
        <f>Vulnerability!AJ64</f>
        <v>3.2480190805241418</v>
      </c>
      <c r="V65" s="13">
        <f>Vulnerability!AM64</f>
        <v>0</v>
      </c>
      <c r="W65" s="13" t="str">
        <f>Vulnerability!AO64</f>
        <v>x</v>
      </c>
      <c r="X65" s="13">
        <f t="shared" si="8"/>
        <v>4.335421855164185</v>
      </c>
      <c r="Y65" s="13">
        <f t="shared" si="11"/>
        <v>2.4343930577692792</v>
      </c>
      <c r="Z65" s="13">
        <f t="shared" si="12"/>
        <v>2.6793229877830131</v>
      </c>
      <c r="AA65" s="13">
        <f>'Lack of Coping Capacity'!G64</f>
        <v>6.3033318759630186</v>
      </c>
      <c r="AB65" s="13">
        <f>'Lack of Coping Capacity'!J64</f>
        <v>7.3330000000000002</v>
      </c>
      <c r="AC65" s="13">
        <f t="shared" si="13"/>
        <v>6.8181659379815098</v>
      </c>
      <c r="AD65" s="13">
        <f>'Lack of Coping Capacity'!P64</f>
        <v>6.6474939953157488</v>
      </c>
      <c r="AE65" s="13">
        <f>'Lack of Coping Capacity'!S64</f>
        <v>7.7455555555555566</v>
      </c>
      <c r="AF65" s="13">
        <f>'Lack of Coping Capacity'!X64</f>
        <v>8.0157531391796404</v>
      </c>
      <c r="AG65" s="13">
        <f t="shared" si="14"/>
        <v>7.4696008966836489</v>
      </c>
      <c r="AH65" s="13">
        <f t="shared" si="15"/>
        <v>7.1572770607331098</v>
      </c>
      <c r="AI65" s="13">
        <f t="shared" si="16"/>
        <v>4.2305861973194192</v>
      </c>
    </row>
    <row r="66" spans="1:35" x14ac:dyDescent="0.25">
      <c r="A66" s="127" t="s">
        <v>15</v>
      </c>
      <c r="B66" s="125" t="s">
        <v>416</v>
      </c>
      <c r="C66" s="125" t="s">
        <v>14</v>
      </c>
      <c r="D66" s="104" t="s">
        <v>545</v>
      </c>
      <c r="E66" s="12" t="str">
        <f>'Hazard &amp; Exposure'!N65</f>
        <v>x</v>
      </c>
      <c r="F66" s="12">
        <f>'Hazard &amp; Exposure'!O65</f>
        <v>4.7260649692365222</v>
      </c>
      <c r="G66" s="12">
        <f>'Hazard &amp; Exposure'!P65</f>
        <v>8.3940354427730082</v>
      </c>
      <c r="H66" s="12">
        <f>'Hazard &amp; Exposure'!Q65</f>
        <v>6.25</v>
      </c>
      <c r="I66" s="12">
        <f>'Hazard &amp; Exposure'!R65</f>
        <v>4.7260649692365222</v>
      </c>
      <c r="J66" s="12">
        <f>'Hazard &amp; Exposure'!U65</f>
        <v>4</v>
      </c>
      <c r="K66" s="12">
        <f>'Hazard &amp; Exposure'!W65</f>
        <v>4.553274018164486</v>
      </c>
      <c r="L66" s="13">
        <f>'Hazard &amp; Exposure'!X65</f>
        <v>4.3251608519885609</v>
      </c>
      <c r="M66" s="13">
        <f t="shared" si="9"/>
        <v>4.5286643379907003</v>
      </c>
      <c r="N66" s="13">
        <f>Vulnerability!F65</f>
        <v>5.3379795493467572</v>
      </c>
      <c r="O66" s="13">
        <f>Vulnerability!I65</f>
        <v>3.2575000000000012</v>
      </c>
      <c r="P66" s="13">
        <f>Vulnerability!P65</f>
        <v>0.24561440707249874</v>
      </c>
      <c r="Q66" s="13">
        <f t="shared" si="10"/>
        <v>3.5447683764415032</v>
      </c>
      <c r="R66" s="13">
        <f>Vulnerability!V65</f>
        <v>0</v>
      </c>
      <c r="S66" s="13">
        <f>Vulnerability!AD65</f>
        <v>5.8601184683182579</v>
      </c>
      <c r="T66" s="13">
        <f>Vulnerability!AG65</f>
        <v>5.402134870413537</v>
      </c>
      <c r="U66" s="13">
        <f>Vulnerability!AJ65</f>
        <v>2.3963206295776951</v>
      </c>
      <c r="V66" s="13">
        <f>Vulnerability!AM65</f>
        <v>0</v>
      </c>
      <c r="W66" s="13" t="str">
        <f>Vulnerability!AO65</f>
        <v>x</v>
      </c>
      <c r="X66" s="13">
        <f t="shared" si="8"/>
        <v>3.7709850005853074</v>
      </c>
      <c r="Y66" s="13">
        <f t="shared" si="11"/>
        <v>2.0802220749408602</v>
      </c>
      <c r="Z66" s="13">
        <f t="shared" si="12"/>
        <v>2.8448663986413552</v>
      </c>
      <c r="AA66" s="13">
        <f>'Lack of Coping Capacity'!G65</f>
        <v>6.3033318759630186</v>
      </c>
      <c r="AB66" s="13">
        <f>'Lack of Coping Capacity'!J65</f>
        <v>7.3330000000000002</v>
      </c>
      <c r="AC66" s="13">
        <f t="shared" si="13"/>
        <v>6.8181659379815098</v>
      </c>
      <c r="AD66" s="13">
        <f>'Lack of Coping Capacity'!P65</f>
        <v>6.6474939953157488</v>
      </c>
      <c r="AE66" s="13">
        <f>'Lack of Coping Capacity'!S65</f>
        <v>7.7455555555555566</v>
      </c>
      <c r="AF66" s="13">
        <f>'Lack of Coping Capacity'!X65</f>
        <v>8.8777553508467122</v>
      </c>
      <c r="AG66" s="13">
        <f t="shared" si="14"/>
        <v>7.7569349672393386</v>
      </c>
      <c r="AH66" s="13">
        <f t="shared" si="15"/>
        <v>7.3164709059453061</v>
      </c>
      <c r="AI66" s="13">
        <f t="shared" si="16"/>
        <v>4.5510459384094153</v>
      </c>
    </row>
    <row r="67" spans="1:35" x14ac:dyDescent="0.25">
      <c r="A67" s="127" t="s">
        <v>15</v>
      </c>
      <c r="B67" s="125" t="s">
        <v>417</v>
      </c>
      <c r="C67" s="125" t="s">
        <v>14</v>
      </c>
      <c r="D67" s="104" t="s">
        <v>546</v>
      </c>
      <c r="E67" s="12" t="str">
        <f>'Hazard &amp; Exposure'!N66</f>
        <v>x</v>
      </c>
      <c r="F67" s="12">
        <f>'Hazard &amp; Exposure'!O66</f>
        <v>5.7660564758794264</v>
      </c>
      <c r="G67" s="12">
        <f>'Hazard &amp; Exposure'!P66</f>
        <v>10</v>
      </c>
      <c r="H67" s="12">
        <f>'Hazard &amp; Exposure'!Q66</f>
        <v>8.3333333333333339</v>
      </c>
      <c r="I67" s="12">
        <f>'Hazard &amp; Exposure'!R66</f>
        <v>5.7660564758794264</v>
      </c>
      <c r="J67" s="12" t="str">
        <f>'Hazard &amp; Exposure'!U66</f>
        <v>x</v>
      </c>
      <c r="K67" s="12">
        <f>'Hazard &amp; Exposure'!W66</f>
        <v>8.5532740181644868</v>
      </c>
      <c r="L67" s="13">
        <f>'Hazard &amp; Exposure'!X66</f>
        <v>8.5532740181644868</v>
      </c>
      <c r="M67" s="13">
        <f t="shared" si="9"/>
        <v>7.4135742269378246</v>
      </c>
      <c r="N67" s="13">
        <f>Vulnerability!F66</f>
        <v>9.9621820503311813</v>
      </c>
      <c r="O67" s="13">
        <f>Vulnerability!I66</f>
        <v>2.1199999999999992</v>
      </c>
      <c r="P67" s="13">
        <f>Vulnerability!P66</f>
        <v>0.24572160673220012</v>
      </c>
      <c r="Q67" s="13">
        <f t="shared" si="10"/>
        <v>5.5725214268486409</v>
      </c>
      <c r="R67" s="13">
        <f>Vulnerability!V66</f>
        <v>6.4108243630181878</v>
      </c>
      <c r="S67" s="13">
        <f>Vulnerability!AD66</f>
        <v>8.0308398122395488</v>
      </c>
      <c r="T67" s="13">
        <f>Vulnerability!AG66</f>
        <v>8.9354629011265665</v>
      </c>
      <c r="U67" s="13">
        <f>Vulnerability!AJ66</f>
        <v>7.3325766770838179</v>
      </c>
      <c r="V67" s="13">
        <f>Vulnerability!AM66</f>
        <v>0.3092084762258196</v>
      </c>
      <c r="W67" s="13" t="str">
        <f>Vulnerability!AO66</f>
        <v>x</v>
      </c>
      <c r="X67" s="13">
        <f t="shared" si="8"/>
        <v>7.0443344602776445</v>
      </c>
      <c r="Y67" s="13">
        <f t="shared" si="11"/>
        <v>6.7390387879025537</v>
      </c>
      <c r="Z67" s="13">
        <f t="shared" si="12"/>
        <v>6.1902255537980411</v>
      </c>
      <c r="AA67" s="13">
        <f>'Lack of Coping Capacity'!G66</f>
        <v>6.3033318759630186</v>
      </c>
      <c r="AB67" s="13">
        <f>'Lack of Coping Capacity'!J66</f>
        <v>7.3330000000000002</v>
      </c>
      <c r="AC67" s="13">
        <f t="shared" si="13"/>
        <v>6.8181659379815098</v>
      </c>
      <c r="AD67" s="13">
        <f>'Lack of Coping Capacity'!P66</f>
        <v>6.6474939953157488</v>
      </c>
      <c r="AE67" s="13">
        <f>'Lack of Coping Capacity'!S66</f>
        <v>7.7455555555555566</v>
      </c>
      <c r="AF67" s="13">
        <f>'Lack of Coping Capacity'!X66</f>
        <v>8.478601706820891</v>
      </c>
      <c r="AG67" s="13">
        <f t="shared" si="14"/>
        <v>7.6238837525640655</v>
      </c>
      <c r="AH67" s="13">
        <f t="shared" si="15"/>
        <v>7.2419411928366459</v>
      </c>
      <c r="AI67" s="13">
        <f t="shared" si="16"/>
        <v>6.9267530179978491</v>
      </c>
    </row>
    <row r="68" spans="1:35" x14ac:dyDescent="0.25">
      <c r="A68" s="127" t="s">
        <v>15</v>
      </c>
      <c r="B68" s="125" t="s">
        <v>418</v>
      </c>
      <c r="C68" s="125" t="s">
        <v>14</v>
      </c>
      <c r="D68" s="104" t="s">
        <v>547</v>
      </c>
      <c r="E68" s="12" t="str">
        <f>'Hazard &amp; Exposure'!N67</f>
        <v>x</v>
      </c>
      <c r="F68" s="12">
        <f>'Hazard &amp; Exposure'!O67</f>
        <v>4.1702950017275295</v>
      </c>
      <c r="G68" s="12">
        <f>'Hazard &amp; Exposure'!P67</f>
        <v>5.4707080621398516</v>
      </c>
      <c r="H68" s="12">
        <f>'Hazard &amp; Exposure'!Q67</f>
        <v>5.2083333333333339</v>
      </c>
      <c r="I68" s="12">
        <f>'Hazard &amp; Exposure'!R67</f>
        <v>4.1702950017275295</v>
      </c>
      <c r="J68" s="12">
        <f>'Hazard &amp; Exposure'!U67</f>
        <v>8</v>
      </c>
      <c r="K68" s="12">
        <f>'Hazard &amp; Exposure'!W67</f>
        <v>7.053274018164486</v>
      </c>
      <c r="L68" s="13">
        <f>'Hazard &amp; Exposure'!X67</f>
        <v>7.2951608519885607</v>
      </c>
      <c r="M68" s="13">
        <f t="shared" ref="M68:M99" si="17">(10-GEOMEAN(((10-I68)/10*9+1),((10-L68)/10*9+1)))/9*10</f>
        <v>5.9646745739405373</v>
      </c>
      <c r="N68" s="13">
        <f>Vulnerability!F67</f>
        <v>5.1799645856606746</v>
      </c>
      <c r="O68" s="13">
        <f>Vulnerability!I67</f>
        <v>3.9224999999999994</v>
      </c>
      <c r="P68" s="13">
        <f>Vulnerability!P67</f>
        <v>0.24564828631239641</v>
      </c>
      <c r="Q68" s="13">
        <f t="shared" ref="Q68:Q99" si="18">AVERAGE(N68,N68,O68,P68)</f>
        <v>3.6320193644084364</v>
      </c>
      <c r="R68" s="13">
        <f>Vulnerability!V67</f>
        <v>0</v>
      </c>
      <c r="S68" s="13">
        <f>Vulnerability!AD67</f>
        <v>7.2900897208440885</v>
      </c>
      <c r="T68" s="13">
        <f>Vulnerability!AG67</f>
        <v>5.6354655352404039</v>
      </c>
      <c r="U68" s="13">
        <f>Vulnerability!AJ67</f>
        <v>2.5159323321147768</v>
      </c>
      <c r="V68" s="13">
        <f>Vulnerability!AM67</f>
        <v>6.1844277867193522</v>
      </c>
      <c r="W68" s="13" t="str">
        <f>Vulnerability!AO67</f>
        <v>x</v>
      </c>
      <c r="X68" s="13">
        <f t="shared" si="8"/>
        <v>5.655340649114903</v>
      </c>
      <c r="Y68" s="13">
        <f t="shared" ref="Y68:Y99" si="19">(10-GEOMEAN(((10-R68)/10*9+1),((10-X68)/10*9+1)))/9*10</f>
        <v>3.3252475238166439</v>
      </c>
      <c r="Z68" s="13">
        <f t="shared" ref="Z68:Z99" si="20">(10-GEOMEAN(((10-Q68)/10*9+1),((10-Y68)/10*9+1)))/9*10</f>
        <v>3.4801748581545371</v>
      </c>
      <c r="AA68" s="13">
        <f>'Lack of Coping Capacity'!G67</f>
        <v>6.3033318759630186</v>
      </c>
      <c r="AB68" s="13">
        <f>'Lack of Coping Capacity'!J67</f>
        <v>7.3330000000000002</v>
      </c>
      <c r="AC68" s="13">
        <f t="shared" ref="AC68:AC99" si="21">AVERAGE(AA68:AB68)</f>
        <v>6.8181659379815098</v>
      </c>
      <c r="AD68" s="13">
        <f>'Lack of Coping Capacity'!P67</f>
        <v>6.6474939953157488</v>
      </c>
      <c r="AE68" s="13">
        <f>'Lack of Coping Capacity'!S67</f>
        <v>7.7455555555555566</v>
      </c>
      <c r="AF68" s="13">
        <f>'Lack of Coping Capacity'!X67</f>
        <v>8.6691290109744212</v>
      </c>
      <c r="AG68" s="13">
        <f t="shared" ref="AG68:AG99" si="22">AVERAGE(AD68:AF68)</f>
        <v>7.6873928539485759</v>
      </c>
      <c r="AH68" s="13">
        <f t="shared" ref="AH68:AH99" si="23">(10-GEOMEAN(((10-AC68)/10*9+1),((10-AG68)/10*9+1)))/9*10</f>
        <v>7.2773355873954104</v>
      </c>
      <c r="AI68" s="13">
        <f t="shared" ref="AI68:AI99" si="24">M68^(1/3)*Z68^(1/3)*AH68^(1/3)</f>
        <v>5.3258231434529444</v>
      </c>
    </row>
    <row r="69" spans="1:35" x14ac:dyDescent="0.25">
      <c r="A69" s="127" t="s">
        <v>15</v>
      </c>
      <c r="B69" s="125" t="s">
        <v>419</v>
      </c>
      <c r="C69" s="125" t="s">
        <v>14</v>
      </c>
      <c r="D69" s="104" t="s">
        <v>548</v>
      </c>
      <c r="E69" s="12" t="str">
        <f>'Hazard &amp; Exposure'!N68</f>
        <v>x</v>
      </c>
      <c r="F69" s="12">
        <f>'Hazard &amp; Exposure'!O68</f>
        <v>6.8040473289689372</v>
      </c>
      <c r="G69" s="12">
        <f>'Hazard &amp; Exposure'!P68</f>
        <v>5.3794469133037879</v>
      </c>
      <c r="H69" s="12">
        <f>'Hazard &amp; Exposure'!Q68</f>
        <v>6.25</v>
      </c>
      <c r="I69" s="12">
        <f>'Hazard &amp; Exposure'!R68</f>
        <v>6.8040473289689372</v>
      </c>
      <c r="J69" s="12" t="str">
        <f>'Hazard &amp; Exposure'!U68</f>
        <v>x</v>
      </c>
      <c r="K69" s="12">
        <f>'Hazard &amp; Exposure'!W68</f>
        <v>9.5532740181644868</v>
      </c>
      <c r="L69" s="13">
        <f>'Hazard &amp; Exposure'!X68</f>
        <v>9.5532740181644868</v>
      </c>
      <c r="M69" s="13">
        <f t="shared" si="17"/>
        <v>8.520801530866299</v>
      </c>
      <c r="N69" s="13">
        <f>Vulnerability!F68</f>
        <v>8.3955016642987879</v>
      </c>
      <c r="O69" s="13">
        <f>Vulnerability!I68</f>
        <v>3.3524999999999991</v>
      </c>
      <c r="P69" s="13">
        <f>Vulnerability!P68</f>
        <v>0.24568941911669206</v>
      </c>
      <c r="Q69" s="13">
        <f t="shared" si="18"/>
        <v>5.0972981869285672</v>
      </c>
      <c r="R69" s="13">
        <f>Vulnerability!V68</f>
        <v>7.8957797927984483</v>
      </c>
      <c r="S69" s="13">
        <f>Vulnerability!AD68</f>
        <v>7.6515645499226448</v>
      </c>
      <c r="T69" s="13">
        <f>Vulnerability!AG68</f>
        <v>9.0576954202922195</v>
      </c>
      <c r="U69" s="13">
        <f>Vulnerability!AJ68</f>
        <v>6.6309134503276308</v>
      </c>
      <c r="V69" s="13">
        <f>Vulnerability!AM68</f>
        <v>0</v>
      </c>
      <c r="W69" s="13" t="str">
        <f>Vulnerability!AO68</f>
        <v>x</v>
      </c>
      <c r="X69" s="13">
        <f t="shared" ref="X69:X132" si="25">IF(W69="x",(10-GEOMEAN(((10-S69)/10*9+1),((10-T69)/10*9+1),((10-U69)/10*9+1),((10-V69)/10*9+1)))/9*10,(10-GEOMEAN(((10-S69)/10*9+1),((10-T69)/10*9+1),((10-V69)/10*9+1),((10-W69)/10*9+1),((10-U69)/10*9+1)))/9*10)</f>
        <v>6.7746277889473632</v>
      </c>
      <c r="Y69" s="13">
        <f t="shared" si="19"/>
        <v>7.3770475555334025</v>
      </c>
      <c r="Z69" s="13">
        <f t="shared" si="20"/>
        <v>6.3723391530768092</v>
      </c>
      <c r="AA69" s="13">
        <f>'Lack of Coping Capacity'!G68</f>
        <v>6.3033318759630186</v>
      </c>
      <c r="AB69" s="13">
        <f>'Lack of Coping Capacity'!J68</f>
        <v>7.3330000000000002</v>
      </c>
      <c r="AC69" s="13">
        <f t="shared" si="21"/>
        <v>6.8181659379815098</v>
      </c>
      <c r="AD69" s="13">
        <f>'Lack of Coping Capacity'!P68</f>
        <v>6.6474939953157488</v>
      </c>
      <c r="AE69" s="13">
        <f>'Lack of Coping Capacity'!S68</f>
        <v>7.7455555555555566</v>
      </c>
      <c r="AF69" s="13">
        <f>'Lack of Coping Capacity'!X68</f>
        <v>8.2278090956636074</v>
      </c>
      <c r="AG69" s="13">
        <f t="shared" si="22"/>
        <v>7.5402862155116379</v>
      </c>
      <c r="AH69" s="13">
        <f t="shared" si="23"/>
        <v>7.1958390261015932</v>
      </c>
      <c r="AI69" s="13">
        <f t="shared" si="24"/>
        <v>7.3106095663763728</v>
      </c>
    </row>
    <row r="70" spans="1:35" x14ac:dyDescent="0.25">
      <c r="A70" s="127" t="s">
        <v>15</v>
      </c>
      <c r="B70" s="125" t="s">
        <v>420</v>
      </c>
      <c r="C70" s="125" t="s">
        <v>14</v>
      </c>
      <c r="D70" s="104" t="s">
        <v>549</v>
      </c>
      <c r="E70" s="12" t="str">
        <f>'Hazard &amp; Exposure'!N69</f>
        <v>x</v>
      </c>
      <c r="F70" s="12">
        <f>'Hazard &amp; Exposure'!O69</f>
        <v>2.8028699601992657</v>
      </c>
      <c r="G70" s="12">
        <f>'Hazard &amp; Exposure'!P69</f>
        <v>5.4885233413309216</v>
      </c>
      <c r="H70" s="12">
        <f>'Hazard &amp; Exposure'!Q69</f>
        <v>0</v>
      </c>
      <c r="I70" s="12">
        <f>'Hazard &amp; Exposure'!R69</f>
        <v>2.8028699601992657</v>
      </c>
      <c r="J70" s="12">
        <f>'Hazard &amp; Exposure'!U69</f>
        <v>4</v>
      </c>
      <c r="K70" s="12">
        <f>'Hazard &amp; Exposure'!W69</f>
        <v>4.553274018164486</v>
      </c>
      <c r="L70" s="13">
        <f>'Hazard &amp; Exposure'!X69</f>
        <v>4.3251608519885609</v>
      </c>
      <c r="M70" s="13">
        <f t="shared" si="17"/>
        <v>3.6024953138497495</v>
      </c>
      <c r="N70" s="13">
        <f>Vulnerability!F69</f>
        <v>3.9304054066517602</v>
      </c>
      <c r="O70" s="13">
        <f>Vulnerability!I69</f>
        <v>2.1750000000000007</v>
      </c>
      <c r="P70" s="13">
        <f>Vulnerability!P69</f>
        <v>0.24563170094620781</v>
      </c>
      <c r="Q70" s="13">
        <f t="shared" si="18"/>
        <v>2.5703606285624319</v>
      </c>
      <c r="R70" s="13">
        <f>Vulnerability!V69</f>
        <v>0</v>
      </c>
      <c r="S70" s="13">
        <f>Vulnerability!AD69</f>
        <v>5.5210836433987858</v>
      </c>
      <c r="T70" s="13">
        <f>Vulnerability!AG69</f>
        <v>5.5577065571613833</v>
      </c>
      <c r="U70" s="13">
        <f>Vulnerability!AJ69</f>
        <v>1.96164403021108</v>
      </c>
      <c r="V70" s="13">
        <f>Vulnerability!AM69</f>
        <v>6.1844277867193531</v>
      </c>
      <c r="W70" s="13" t="str">
        <f>Vulnerability!AO69</f>
        <v>x</v>
      </c>
      <c r="X70" s="13">
        <f t="shared" si="25"/>
        <v>4.9949217193766806</v>
      </c>
      <c r="Y70" s="13">
        <f t="shared" si="19"/>
        <v>2.867467504782637</v>
      </c>
      <c r="Z70" s="13">
        <f t="shared" si="20"/>
        <v>2.7202289698395954</v>
      </c>
      <c r="AA70" s="13">
        <f>'Lack of Coping Capacity'!G69</f>
        <v>6.3033318759630186</v>
      </c>
      <c r="AB70" s="13">
        <f>'Lack of Coping Capacity'!J69</f>
        <v>7.3330000000000002</v>
      </c>
      <c r="AC70" s="13">
        <f t="shared" si="21"/>
        <v>6.8181659379815098</v>
      </c>
      <c r="AD70" s="13">
        <f>'Lack of Coping Capacity'!P69</f>
        <v>6.6474939953157488</v>
      </c>
      <c r="AE70" s="13">
        <f>'Lack of Coping Capacity'!S69</f>
        <v>7.7455555555555566</v>
      </c>
      <c r="AF70" s="13">
        <f>'Lack of Coping Capacity'!X69</f>
        <v>7.6283603918220395</v>
      </c>
      <c r="AG70" s="13">
        <f t="shared" si="22"/>
        <v>7.3404699808977822</v>
      </c>
      <c r="AH70" s="13">
        <f t="shared" si="23"/>
        <v>7.0877846715149833</v>
      </c>
      <c r="AI70" s="13">
        <f t="shared" si="24"/>
        <v>4.1106118230819506</v>
      </c>
    </row>
    <row r="71" spans="1:35" x14ac:dyDescent="0.25">
      <c r="A71" s="127" t="s">
        <v>15</v>
      </c>
      <c r="B71" s="125" t="s">
        <v>421</v>
      </c>
      <c r="C71" s="125" t="s">
        <v>14</v>
      </c>
      <c r="D71" s="104" t="s">
        <v>550</v>
      </c>
      <c r="E71" s="12" t="str">
        <f>'Hazard &amp; Exposure'!N70</f>
        <v>x</v>
      </c>
      <c r="F71" s="12">
        <f>'Hazard &amp; Exposure'!O70</f>
        <v>4.2096299565591151</v>
      </c>
      <c r="G71" s="12">
        <f>'Hazard &amp; Exposure'!P70</f>
        <v>6.8485624942135122</v>
      </c>
      <c r="H71" s="12">
        <f>'Hazard &amp; Exposure'!Q70</f>
        <v>2.0833333333333339</v>
      </c>
      <c r="I71" s="12">
        <f>'Hazard &amp; Exposure'!R70</f>
        <v>4.2096299565591151</v>
      </c>
      <c r="J71" s="12">
        <f>'Hazard &amp; Exposure'!U70</f>
        <v>4</v>
      </c>
      <c r="K71" s="12">
        <f>'Hazard &amp; Exposure'!W70</f>
        <v>4.553274018164486</v>
      </c>
      <c r="L71" s="13">
        <f>'Hazard &amp; Exposure'!X70</f>
        <v>4.3251608519885609</v>
      </c>
      <c r="M71" s="13">
        <f t="shared" si="17"/>
        <v>4.2676391977427572</v>
      </c>
      <c r="N71" s="13">
        <f>Vulnerability!F70</f>
        <v>4.6212777879661147</v>
      </c>
      <c r="O71" s="13">
        <f>Vulnerability!I70</f>
        <v>4.6725000000000003</v>
      </c>
      <c r="P71" s="13">
        <f>Vulnerability!P70</f>
        <v>0.2456341191432235</v>
      </c>
      <c r="Q71" s="13">
        <f t="shared" si="18"/>
        <v>3.5401724237688632</v>
      </c>
      <c r="R71" s="13">
        <f>Vulnerability!V70</f>
        <v>0</v>
      </c>
      <c r="S71" s="13">
        <f>Vulnerability!AD70</f>
        <v>5.7716958013297228</v>
      </c>
      <c r="T71" s="13">
        <f>Vulnerability!AG70</f>
        <v>6.20214517710885</v>
      </c>
      <c r="U71" s="13">
        <f>Vulnerability!AJ70</f>
        <v>2.9439512791867641</v>
      </c>
      <c r="V71" s="13">
        <f>Vulnerability!AM70</f>
        <v>0</v>
      </c>
      <c r="W71" s="13" t="str">
        <f>Vulnerability!AO70</f>
        <v>x</v>
      </c>
      <c r="X71" s="13">
        <f t="shared" si="25"/>
        <v>4.1275318510448997</v>
      </c>
      <c r="Y71" s="13">
        <f t="shared" si="19"/>
        <v>2.302290241559569</v>
      </c>
      <c r="Z71" s="13">
        <f t="shared" si="20"/>
        <v>2.944652716485229</v>
      </c>
      <c r="AA71" s="13">
        <f>'Lack of Coping Capacity'!G70</f>
        <v>6.3033318759630186</v>
      </c>
      <c r="AB71" s="13">
        <f>'Lack of Coping Capacity'!J70</f>
        <v>7.3330000000000002</v>
      </c>
      <c r="AC71" s="13">
        <f t="shared" si="21"/>
        <v>6.8181659379815098</v>
      </c>
      <c r="AD71" s="13">
        <f>'Lack of Coping Capacity'!P70</f>
        <v>6.6474939953157488</v>
      </c>
      <c r="AE71" s="13">
        <f>'Lack of Coping Capacity'!S70</f>
        <v>7.7455555555555566</v>
      </c>
      <c r="AF71" s="13">
        <f>'Lack of Coping Capacity'!X70</f>
        <v>8.3015280663761146</v>
      </c>
      <c r="AG71" s="13">
        <f t="shared" si="22"/>
        <v>7.5648592057491397</v>
      </c>
      <c r="AH71" s="13">
        <f t="shared" si="23"/>
        <v>7.2093339519405202</v>
      </c>
      <c r="AI71" s="13">
        <f t="shared" si="24"/>
        <v>4.491302503964226</v>
      </c>
    </row>
    <row r="72" spans="1:35" x14ac:dyDescent="0.25">
      <c r="A72" s="127" t="s">
        <v>15</v>
      </c>
      <c r="B72" s="125" t="s">
        <v>422</v>
      </c>
      <c r="C72" s="125" t="s">
        <v>14</v>
      </c>
      <c r="D72" s="104" t="s">
        <v>551</v>
      </c>
      <c r="E72" s="12" t="str">
        <f>'Hazard &amp; Exposure'!N71</f>
        <v>x</v>
      </c>
      <c r="F72" s="12">
        <f>'Hazard &amp; Exposure'!O71</f>
        <v>4.7042585565658666</v>
      </c>
      <c r="G72" s="12">
        <f>'Hazard &amp; Exposure'!P71</f>
        <v>6.9236146468665734</v>
      </c>
      <c r="H72" s="12">
        <f>'Hazard &amp; Exposure'!Q71</f>
        <v>0</v>
      </c>
      <c r="I72" s="12">
        <f>'Hazard &amp; Exposure'!R71</f>
        <v>4.7042585565658666</v>
      </c>
      <c r="J72" s="12">
        <f>'Hazard &amp; Exposure'!U71</f>
        <v>5</v>
      </c>
      <c r="K72" s="12">
        <f>'Hazard &amp; Exposure'!W71</f>
        <v>4.553274018164486</v>
      </c>
      <c r="L72" s="13">
        <f>'Hazard &amp; Exposure'!X71</f>
        <v>4.655160851988561</v>
      </c>
      <c r="M72" s="13">
        <f t="shared" si="17"/>
        <v>4.679756556301033</v>
      </c>
      <c r="N72" s="13">
        <f>Vulnerability!F71</f>
        <v>3.6366794791859873</v>
      </c>
      <c r="O72" s="13">
        <f>Vulnerability!I71</f>
        <v>5.4949999999999992</v>
      </c>
      <c r="P72" s="13">
        <f>Vulnerability!P71</f>
        <v>0.24561857249099481</v>
      </c>
      <c r="Q72" s="13">
        <f t="shared" si="18"/>
        <v>3.2534943827157421</v>
      </c>
      <c r="R72" s="13">
        <f>Vulnerability!V71</f>
        <v>0</v>
      </c>
      <c r="S72" s="13">
        <f>Vulnerability!AD71</f>
        <v>5.6016366362729979</v>
      </c>
      <c r="T72" s="13">
        <f>Vulnerability!AG71</f>
        <v>5.8021370666520315</v>
      </c>
      <c r="U72" s="13">
        <f>Vulnerability!AJ71</f>
        <v>2.522935066000648</v>
      </c>
      <c r="V72" s="13">
        <f>Vulnerability!AM71</f>
        <v>6.1844277867193531</v>
      </c>
      <c r="W72" s="13" t="str">
        <f>Vulnerability!AO71</f>
        <v>x</v>
      </c>
      <c r="X72" s="13">
        <f t="shared" si="25"/>
        <v>5.1798903226431383</v>
      </c>
      <c r="Y72" s="13">
        <f t="shared" si="19"/>
        <v>2.9930785166212557</v>
      </c>
      <c r="Z72" s="13">
        <f t="shared" si="20"/>
        <v>3.1243477669195259</v>
      </c>
      <c r="AA72" s="13">
        <f>'Lack of Coping Capacity'!G71</f>
        <v>6.3033318759630186</v>
      </c>
      <c r="AB72" s="13">
        <f>'Lack of Coping Capacity'!J71</f>
        <v>7.3330000000000002</v>
      </c>
      <c r="AC72" s="13">
        <f t="shared" si="21"/>
        <v>6.8181659379815098</v>
      </c>
      <c r="AD72" s="13">
        <f>'Lack of Coping Capacity'!P71</f>
        <v>6.6474939953157488</v>
      </c>
      <c r="AE72" s="13">
        <f>'Lack of Coping Capacity'!S71</f>
        <v>7.7455555555555566</v>
      </c>
      <c r="AF72" s="13">
        <f>'Lack of Coping Capacity'!X71</f>
        <v>7.485160992909524</v>
      </c>
      <c r="AG72" s="13">
        <f t="shared" si="22"/>
        <v>7.2927368479269434</v>
      </c>
      <c r="AH72" s="13">
        <f t="shared" si="23"/>
        <v>7.0623988019517192</v>
      </c>
      <c r="AI72" s="13">
        <f t="shared" si="24"/>
        <v>4.6914989408309458</v>
      </c>
    </row>
    <row r="73" spans="1:35" x14ac:dyDescent="0.25">
      <c r="A73" s="127" t="s">
        <v>15</v>
      </c>
      <c r="B73" s="125" t="s">
        <v>423</v>
      </c>
      <c r="C73" s="125" t="s">
        <v>14</v>
      </c>
      <c r="D73" s="104" t="s">
        <v>552</v>
      </c>
      <c r="E73" s="12" t="str">
        <f>'Hazard &amp; Exposure'!N72</f>
        <v>x</v>
      </c>
      <c r="F73" s="12">
        <f>'Hazard &amp; Exposure'!O72</f>
        <v>4.7364492532287308</v>
      </c>
      <c r="G73" s="12">
        <f>'Hazard &amp; Exposure'!P72</f>
        <v>4.090723718746899</v>
      </c>
      <c r="H73" s="12">
        <f>'Hazard &amp; Exposure'!Q72</f>
        <v>5.2083333333333339</v>
      </c>
      <c r="I73" s="12">
        <f>'Hazard &amp; Exposure'!R72</f>
        <v>4.7364492532287308</v>
      </c>
      <c r="J73" s="12" t="str">
        <f>'Hazard &amp; Exposure'!U72</f>
        <v>x</v>
      </c>
      <c r="K73" s="12">
        <f>'Hazard &amp; Exposure'!W72</f>
        <v>4.553274018164486</v>
      </c>
      <c r="L73" s="13">
        <f>'Hazard &amp; Exposure'!X72</f>
        <v>4.553274018164486</v>
      </c>
      <c r="M73" s="13">
        <f t="shared" si="17"/>
        <v>4.645510289330268</v>
      </c>
      <c r="N73" s="13">
        <f>Vulnerability!F72</f>
        <v>6.4302435979076735</v>
      </c>
      <c r="O73" s="13">
        <f>Vulnerability!I72</f>
        <v>4.375</v>
      </c>
      <c r="P73" s="13">
        <f>Vulnerability!P72</f>
        <v>0.24564607476834274</v>
      </c>
      <c r="Q73" s="13">
        <f t="shared" si="18"/>
        <v>4.3702833176459217</v>
      </c>
      <c r="R73" s="13">
        <f>Vulnerability!V72</f>
        <v>0</v>
      </c>
      <c r="S73" s="13">
        <f>Vulnerability!AD72</f>
        <v>6.9797810899386423</v>
      </c>
      <c r="T73" s="13">
        <f>Vulnerability!AG72</f>
        <v>5.9799079030865245</v>
      </c>
      <c r="U73" s="13">
        <f>Vulnerability!AJ72</f>
        <v>2.677031022518102</v>
      </c>
      <c r="V73" s="13">
        <f>Vulnerability!AM72</f>
        <v>0</v>
      </c>
      <c r="W73" s="13" t="str">
        <f>Vulnerability!AO72</f>
        <v>x</v>
      </c>
      <c r="X73" s="13">
        <f t="shared" si="25"/>
        <v>4.4349612232749447</v>
      </c>
      <c r="Y73" s="13">
        <f t="shared" si="19"/>
        <v>2.4983622352771224</v>
      </c>
      <c r="Z73" s="13">
        <f t="shared" si="20"/>
        <v>3.491592950468811</v>
      </c>
      <c r="AA73" s="13">
        <f>'Lack of Coping Capacity'!G72</f>
        <v>6.3033318759630186</v>
      </c>
      <c r="AB73" s="13">
        <f>'Lack of Coping Capacity'!J72</f>
        <v>7.3330000000000002</v>
      </c>
      <c r="AC73" s="13">
        <f t="shared" si="21"/>
        <v>6.8181659379815098</v>
      </c>
      <c r="AD73" s="13">
        <f>'Lack of Coping Capacity'!P72</f>
        <v>6.6474939953157488</v>
      </c>
      <c r="AE73" s="13">
        <f>'Lack of Coping Capacity'!S72</f>
        <v>7.7455555555555566</v>
      </c>
      <c r="AF73" s="13">
        <f>'Lack of Coping Capacity'!X72</f>
        <v>7.6935600817906442</v>
      </c>
      <c r="AG73" s="13">
        <f t="shared" si="22"/>
        <v>7.3622032108873166</v>
      </c>
      <c r="AH73" s="13">
        <f t="shared" si="23"/>
        <v>7.0993962564918096</v>
      </c>
      <c r="AI73" s="13">
        <f t="shared" si="24"/>
        <v>4.8651117148179717</v>
      </c>
    </row>
    <row r="74" spans="1:35" x14ac:dyDescent="0.25">
      <c r="A74" s="127" t="s">
        <v>15</v>
      </c>
      <c r="B74" s="125" t="s">
        <v>424</v>
      </c>
      <c r="C74" s="125" t="s">
        <v>14</v>
      </c>
      <c r="D74" s="104" t="s">
        <v>553</v>
      </c>
      <c r="E74" s="12" t="str">
        <f>'Hazard &amp; Exposure'!N73</f>
        <v>x</v>
      </c>
      <c r="F74" s="12">
        <f>'Hazard &amp; Exposure'!O73</f>
        <v>3.3019334274092431</v>
      </c>
      <c r="G74" s="12">
        <f>'Hazard &amp; Exposure'!P73</f>
        <v>7.8162175119319048</v>
      </c>
      <c r="H74" s="12">
        <f>'Hazard &amp; Exposure'!Q73</f>
        <v>6.25</v>
      </c>
      <c r="I74" s="12">
        <f>'Hazard &amp; Exposure'!R73</f>
        <v>3.3019334274092431</v>
      </c>
      <c r="J74" s="12">
        <f>'Hazard &amp; Exposure'!U73</f>
        <v>4</v>
      </c>
      <c r="K74" s="12">
        <f>'Hazard &amp; Exposure'!W73</f>
        <v>4.553274018164486</v>
      </c>
      <c r="L74" s="13">
        <f>'Hazard &amp; Exposure'!X73</f>
        <v>4.3251608519885609</v>
      </c>
      <c r="M74" s="13">
        <f t="shared" si="17"/>
        <v>3.8315032009108139</v>
      </c>
      <c r="N74" s="13">
        <f>Vulnerability!F73</f>
        <v>4.7628689802573403</v>
      </c>
      <c r="O74" s="13">
        <f>Vulnerability!I73</f>
        <v>4.1924999999999999</v>
      </c>
      <c r="P74" s="13">
        <f>Vulnerability!P73</f>
        <v>0.2456122217475277</v>
      </c>
      <c r="Q74" s="13">
        <f t="shared" si="18"/>
        <v>3.4909625455655524</v>
      </c>
      <c r="R74" s="13">
        <f>Vulnerability!V73</f>
        <v>0</v>
      </c>
      <c r="S74" s="13">
        <f>Vulnerability!AD73</f>
        <v>5.8102440864266107</v>
      </c>
      <c r="T74" s="13">
        <f>Vulnerability!AG73</f>
        <v>5.9132498326946656</v>
      </c>
      <c r="U74" s="13">
        <f>Vulnerability!AJ73</f>
        <v>2.1721043047668398</v>
      </c>
      <c r="V74" s="13">
        <f>Vulnerability!AM73</f>
        <v>6.1844277867193522</v>
      </c>
      <c r="W74" s="13" t="str">
        <f>Vulnerability!AO73</f>
        <v>x</v>
      </c>
      <c r="X74" s="13">
        <f t="shared" si="25"/>
        <v>5.2090476133088481</v>
      </c>
      <c r="Y74" s="13">
        <f t="shared" si="19"/>
        <v>3.0130568195597118</v>
      </c>
      <c r="Z74" s="13">
        <f t="shared" si="20"/>
        <v>3.2556431560192283</v>
      </c>
      <c r="AA74" s="13">
        <f>'Lack of Coping Capacity'!G73</f>
        <v>6.3033318759630186</v>
      </c>
      <c r="AB74" s="13">
        <f>'Lack of Coping Capacity'!J73</f>
        <v>7.3330000000000002</v>
      </c>
      <c r="AC74" s="13">
        <f t="shared" si="21"/>
        <v>6.8181659379815098</v>
      </c>
      <c r="AD74" s="13">
        <f>'Lack of Coping Capacity'!P73</f>
        <v>6.6474939953157488</v>
      </c>
      <c r="AE74" s="13">
        <f>'Lack of Coping Capacity'!S73</f>
        <v>7.7455555555555566</v>
      </c>
      <c r="AF74" s="13">
        <f>'Lack of Coping Capacity'!X73</f>
        <v>8.1190159174220149</v>
      </c>
      <c r="AG74" s="13">
        <f t="shared" si="22"/>
        <v>7.5040218227644404</v>
      </c>
      <c r="AH74" s="13">
        <f t="shared" si="23"/>
        <v>7.1760079930905265</v>
      </c>
      <c r="AI74" s="13">
        <f t="shared" si="24"/>
        <v>4.4733165779858206</v>
      </c>
    </row>
    <row r="75" spans="1:35" x14ac:dyDescent="0.25">
      <c r="A75" s="127" t="s">
        <v>15</v>
      </c>
      <c r="B75" s="125" t="s">
        <v>425</v>
      </c>
      <c r="C75" s="125" t="s">
        <v>14</v>
      </c>
      <c r="D75" s="104" t="s">
        <v>554</v>
      </c>
      <c r="E75" s="12" t="str">
        <f>'Hazard &amp; Exposure'!N74</f>
        <v>x</v>
      </c>
      <c r="F75" s="12">
        <f>'Hazard &amp; Exposure'!O74</f>
        <v>2.6192727010174428</v>
      </c>
      <c r="G75" s="12">
        <f>'Hazard &amp; Exposure'!P74</f>
        <v>8.3531842945707311</v>
      </c>
      <c r="H75" s="12">
        <f>'Hazard &amp; Exposure'!Q74</f>
        <v>4.1666666666666661</v>
      </c>
      <c r="I75" s="12">
        <f>'Hazard &amp; Exposure'!R74</f>
        <v>2.6192727010174428</v>
      </c>
      <c r="J75" s="12">
        <f>'Hazard &amp; Exposure'!U74</f>
        <v>4</v>
      </c>
      <c r="K75" s="12">
        <f>'Hazard &amp; Exposure'!W74</f>
        <v>4.553274018164486</v>
      </c>
      <c r="L75" s="13">
        <f>'Hazard &amp; Exposure'!X74</f>
        <v>4.3251608519885609</v>
      </c>
      <c r="M75" s="13">
        <f t="shared" si="17"/>
        <v>3.5199851696316822</v>
      </c>
      <c r="N75" s="13">
        <f>Vulnerability!F74</f>
        <v>4.2831697881096176</v>
      </c>
      <c r="O75" s="13">
        <f>Vulnerability!I74</f>
        <v>5.8274999999999988</v>
      </c>
      <c r="P75" s="13">
        <f>Vulnerability!P74</f>
        <v>0.24561519534288992</v>
      </c>
      <c r="Q75" s="13">
        <f t="shared" si="18"/>
        <v>3.6598636928905308</v>
      </c>
      <c r="R75" s="13">
        <f>Vulnerability!V74</f>
        <v>0</v>
      </c>
      <c r="S75" s="13">
        <f>Vulnerability!AD74</f>
        <v>6.0237876097223584</v>
      </c>
      <c r="T75" s="13">
        <f>Vulnerability!AG74</f>
        <v>6.3132569876457563</v>
      </c>
      <c r="U75" s="13">
        <f>Vulnerability!AJ74</f>
        <v>3.0199786298358728</v>
      </c>
      <c r="V75" s="13">
        <f>Vulnerability!AM74</f>
        <v>0</v>
      </c>
      <c r="W75" s="13" t="str">
        <f>Vulnerability!AO74</f>
        <v>x</v>
      </c>
      <c r="X75" s="13">
        <f t="shared" si="25"/>
        <v>4.2668621406194367</v>
      </c>
      <c r="Y75" s="13">
        <f t="shared" si="19"/>
        <v>2.3906059202841008</v>
      </c>
      <c r="Z75" s="13">
        <f t="shared" si="20"/>
        <v>3.0501780516738264</v>
      </c>
      <c r="AA75" s="13">
        <f>'Lack of Coping Capacity'!G74</f>
        <v>6.3033318759630186</v>
      </c>
      <c r="AB75" s="13">
        <f>'Lack of Coping Capacity'!J74</f>
        <v>7.3330000000000002</v>
      </c>
      <c r="AC75" s="13">
        <f t="shared" si="21"/>
        <v>6.8181659379815098</v>
      </c>
      <c r="AD75" s="13">
        <f>'Lack of Coping Capacity'!P74</f>
        <v>6.6474939953157488</v>
      </c>
      <c r="AE75" s="13">
        <f>'Lack of Coping Capacity'!S74</f>
        <v>7.7455555555555566</v>
      </c>
      <c r="AF75" s="13">
        <f>'Lack of Coping Capacity'!X74</f>
        <v>8.0470625935376283</v>
      </c>
      <c r="AG75" s="13">
        <f t="shared" si="22"/>
        <v>7.4800373814696455</v>
      </c>
      <c r="AH75" s="13">
        <f t="shared" si="23"/>
        <v>7.1629469249428066</v>
      </c>
      <c r="AI75" s="13">
        <f t="shared" si="24"/>
        <v>4.2525809188566388</v>
      </c>
    </row>
    <row r="76" spans="1:35" x14ac:dyDescent="0.25">
      <c r="A76" s="127" t="s">
        <v>15</v>
      </c>
      <c r="B76" s="125" t="s">
        <v>426</v>
      </c>
      <c r="C76" s="125" t="s">
        <v>14</v>
      </c>
      <c r="D76" s="104" t="s">
        <v>555</v>
      </c>
      <c r="E76" s="12" t="str">
        <f>'Hazard &amp; Exposure'!N75</f>
        <v>x</v>
      </c>
      <c r="F76" s="12">
        <f>'Hazard &amp; Exposure'!O75</f>
        <v>1.9112760490577585</v>
      </c>
      <c r="G76" s="12">
        <f>'Hazard &amp; Exposure'!P75</f>
        <v>7.8713408242547684</v>
      </c>
      <c r="H76" s="12">
        <f>'Hazard &amp; Exposure'!Q75</f>
        <v>6.25</v>
      </c>
      <c r="I76" s="12">
        <f>'Hazard &amp; Exposure'!R75</f>
        <v>1.9112760490577585</v>
      </c>
      <c r="J76" s="12">
        <f>'Hazard &amp; Exposure'!U75</f>
        <v>4</v>
      </c>
      <c r="K76" s="12">
        <f>'Hazard &amp; Exposure'!W75</f>
        <v>4.553274018164486</v>
      </c>
      <c r="L76" s="13">
        <f>'Hazard &amp; Exposure'!X75</f>
        <v>4.3251608519885609</v>
      </c>
      <c r="M76" s="13">
        <f t="shared" si="17"/>
        <v>3.209869238897245</v>
      </c>
      <c r="N76" s="13">
        <f>Vulnerability!F75</f>
        <v>4.7598449490495236</v>
      </c>
      <c r="O76" s="13">
        <f>Vulnerability!I75</f>
        <v>4.4325000000000001</v>
      </c>
      <c r="P76" s="13">
        <f>Vulnerability!P75</f>
        <v>0.24562272402996163</v>
      </c>
      <c r="Q76" s="13">
        <f t="shared" si="18"/>
        <v>3.5494531555322522</v>
      </c>
      <c r="R76" s="13">
        <f>Vulnerability!V75</f>
        <v>0</v>
      </c>
      <c r="S76" s="13">
        <f>Vulnerability!AD75</f>
        <v>5.7813490802665299</v>
      </c>
      <c r="T76" s="13">
        <f>Vulnerability!AG75</f>
        <v>5.4243541015454966</v>
      </c>
      <c r="U76" s="13">
        <f>Vulnerability!AJ75</f>
        <v>2.1624424672985603</v>
      </c>
      <c r="V76" s="13">
        <f>Vulnerability!AM75</f>
        <v>0</v>
      </c>
      <c r="W76" s="13" t="str">
        <f>Vulnerability!AO75</f>
        <v>x</v>
      </c>
      <c r="X76" s="13">
        <f t="shared" si="25"/>
        <v>3.7018977374019242</v>
      </c>
      <c r="Y76" s="13">
        <f t="shared" si="19"/>
        <v>2.0378210219971749</v>
      </c>
      <c r="Z76" s="13">
        <f t="shared" si="20"/>
        <v>2.8280491056916657</v>
      </c>
      <c r="AA76" s="13">
        <f>'Lack of Coping Capacity'!G75</f>
        <v>6.3033318759630186</v>
      </c>
      <c r="AB76" s="13">
        <f>'Lack of Coping Capacity'!J75</f>
        <v>7.3330000000000002</v>
      </c>
      <c r="AC76" s="13">
        <f t="shared" si="21"/>
        <v>6.8181659379815098</v>
      </c>
      <c r="AD76" s="13">
        <f>'Lack of Coping Capacity'!P75</f>
        <v>6.6474939953157488</v>
      </c>
      <c r="AE76" s="13">
        <f>'Lack of Coping Capacity'!S75</f>
        <v>7.7455555555555566</v>
      </c>
      <c r="AF76" s="13">
        <f>'Lack of Coping Capacity'!X75</f>
        <v>7.6634202224990489</v>
      </c>
      <c r="AG76" s="13">
        <f t="shared" si="22"/>
        <v>7.3521565911234505</v>
      </c>
      <c r="AH76" s="13">
        <f t="shared" si="23"/>
        <v>7.0940243977584192</v>
      </c>
      <c r="AI76" s="13">
        <f t="shared" si="24"/>
        <v>4.008257878959542</v>
      </c>
    </row>
    <row r="77" spans="1:35" x14ac:dyDescent="0.25">
      <c r="A77" s="127" t="s">
        <v>15</v>
      </c>
      <c r="B77" s="125" t="s">
        <v>427</v>
      </c>
      <c r="C77" s="125" t="s">
        <v>14</v>
      </c>
      <c r="D77" s="104" t="s">
        <v>556</v>
      </c>
      <c r="E77" s="12" t="str">
        <f>'Hazard &amp; Exposure'!N76</f>
        <v>x</v>
      </c>
      <c r="F77" s="12">
        <f>'Hazard &amp; Exposure'!O76</f>
        <v>2.4084460600645801</v>
      </c>
      <c r="G77" s="12">
        <f>'Hazard &amp; Exposure'!P76</f>
        <v>1.5538377781313297</v>
      </c>
      <c r="H77" s="12">
        <f>'Hazard &amp; Exposure'!Q76</f>
        <v>4.1666666666666661</v>
      </c>
      <c r="I77" s="12">
        <f>'Hazard &amp; Exposure'!R76</f>
        <v>2.4084460600645801</v>
      </c>
      <c r="J77" s="12">
        <f>'Hazard &amp; Exposure'!U76</f>
        <v>7</v>
      </c>
      <c r="K77" s="12">
        <f>'Hazard &amp; Exposure'!W76</f>
        <v>7.053274018164486</v>
      </c>
      <c r="L77" s="13">
        <f>'Hazard &amp; Exposure'!X76</f>
        <v>6.9651608519885606</v>
      </c>
      <c r="M77" s="13">
        <f t="shared" si="17"/>
        <v>5.1043801846051533</v>
      </c>
      <c r="N77" s="13">
        <f>Vulnerability!F76</f>
        <v>5.0452051082832936</v>
      </c>
      <c r="O77" s="13">
        <f>Vulnerability!I76</f>
        <v>6.5400000000000009</v>
      </c>
      <c r="P77" s="13">
        <f>Vulnerability!P76</f>
        <v>0.2456183453642454</v>
      </c>
      <c r="Q77" s="13">
        <f t="shared" si="18"/>
        <v>4.2190071404827085</v>
      </c>
      <c r="R77" s="13">
        <f>Vulnerability!V76</f>
        <v>0</v>
      </c>
      <c r="S77" s="13">
        <f>Vulnerability!AD76</f>
        <v>6.7367177087668582</v>
      </c>
      <c r="T77" s="13">
        <f>Vulnerability!AG76</f>
        <v>5.6576829483741671</v>
      </c>
      <c r="U77" s="13">
        <f>Vulnerability!AJ76</f>
        <v>2.5861339374793504</v>
      </c>
      <c r="V77" s="13">
        <f>Vulnerability!AM76</f>
        <v>0</v>
      </c>
      <c r="W77" s="13" t="str">
        <f>Vulnerability!AO76</f>
        <v>x</v>
      </c>
      <c r="X77" s="13">
        <f t="shared" si="25"/>
        <v>4.216503769885108</v>
      </c>
      <c r="Y77" s="13">
        <f t="shared" si="19"/>
        <v>2.3585830057095376</v>
      </c>
      <c r="Z77" s="13">
        <f t="shared" si="20"/>
        <v>3.3443013601081373</v>
      </c>
      <c r="AA77" s="13">
        <f>'Lack of Coping Capacity'!G76</f>
        <v>6.3033318759630186</v>
      </c>
      <c r="AB77" s="13">
        <f>'Lack of Coping Capacity'!J76</f>
        <v>7.3330000000000002</v>
      </c>
      <c r="AC77" s="13">
        <f t="shared" si="21"/>
        <v>6.8181659379815098</v>
      </c>
      <c r="AD77" s="13">
        <f>'Lack of Coping Capacity'!P76</f>
        <v>6.6474939953157488</v>
      </c>
      <c r="AE77" s="13">
        <f>'Lack of Coping Capacity'!S76</f>
        <v>7.7455555555555566</v>
      </c>
      <c r="AF77" s="13">
        <f>'Lack of Coping Capacity'!X76</f>
        <v>7.7326426779336188</v>
      </c>
      <c r="AG77" s="13">
        <f t="shared" si="22"/>
        <v>7.3752307429349742</v>
      </c>
      <c r="AH77" s="13">
        <f t="shared" si="23"/>
        <v>7.1063727184128584</v>
      </c>
      <c r="AI77" s="13">
        <f t="shared" si="24"/>
        <v>4.9503070074756232</v>
      </c>
    </row>
    <row r="78" spans="1:35" x14ac:dyDescent="0.25">
      <c r="A78" s="127" t="s">
        <v>15</v>
      </c>
      <c r="B78" s="125" t="s">
        <v>428</v>
      </c>
      <c r="C78" s="125" t="s">
        <v>14</v>
      </c>
      <c r="D78" s="104" t="s">
        <v>557</v>
      </c>
      <c r="E78" s="12" t="str">
        <f>'Hazard &amp; Exposure'!N77</f>
        <v>x</v>
      </c>
      <c r="F78" s="12">
        <f>'Hazard &amp; Exposure'!O77</f>
        <v>2.6419590307916141</v>
      </c>
      <c r="G78" s="12">
        <f>'Hazard &amp; Exposure'!P77</f>
        <v>6.4718726385720249</v>
      </c>
      <c r="H78" s="12">
        <f>'Hazard &amp; Exposure'!Q77</f>
        <v>7.291666666666667</v>
      </c>
      <c r="I78" s="12">
        <f>'Hazard &amp; Exposure'!R77</f>
        <v>2.6419590307916141</v>
      </c>
      <c r="J78" s="12" t="str">
        <f>'Hazard &amp; Exposure'!U77</f>
        <v>x</v>
      </c>
      <c r="K78" s="12">
        <f>'Hazard &amp; Exposure'!W77</f>
        <v>7.053274018164486</v>
      </c>
      <c r="L78" s="13">
        <f>'Hazard &amp; Exposure'!X77</f>
        <v>7.053274018164486</v>
      </c>
      <c r="M78" s="13">
        <f t="shared" si="17"/>
        <v>5.2488215023211691</v>
      </c>
      <c r="N78" s="13">
        <f>Vulnerability!F77</f>
        <v>8.5037605180934044</v>
      </c>
      <c r="O78" s="13">
        <f>Vulnerability!I77</f>
        <v>4.2925000000000004</v>
      </c>
      <c r="P78" s="13">
        <f>Vulnerability!P77</f>
        <v>0.24569633807189759</v>
      </c>
      <c r="Q78" s="13">
        <f t="shared" si="18"/>
        <v>5.3864293435646768</v>
      </c>
      <c r="R78" s="13">
        <f>Vulnerability!V77</f>
        <v>4.2585060628129163</v>
      </c>
      <c r="S78" s="13">
        <f>Vulnerability!AD77</f>
        <v>6.6925604651801738</v>
      </c>
      <c r="T78" s="13">
        <f>Vulnerability!AG77</f>
        <v>8.0354674563680284</v>
      </c>
      <c r="U78" s="13">
        <f>Vulnerability!AJ77</f>
        <v>5.8824802659606394</v>
      </c>
      <c r="V78" s="13">
        <f>Vulnerability!AM77</f>
        <v>0</v>
      </c>
      <c r="W78" s="13" t="str">
        <f>Vulnerability!AO77</f>
        <v>x</v>
      </c>
      <c r="X78" s="13">
        <f t="shared" si="25"/>
        <v>5.8103243821276713</v>
      </c>
      <c r="Y78" s="13">
        <f t="shared" si="19"/>
        <v>5.0841551714194999</v>
      </c>
      <c r="Z78" s="13">
        <f t="shared" si="20"/>
        <v>5.237236343825189</v>
      </c>
      <c r="AA78" s="13">
        <f>'Lack of Coping Capacity'!G77</f>
        <v>6.3033318759630186</v>
      </c>
      <c r="AB78" s="13">
        <f>'Lack of Coping Capacity'!J77</f>
        <v>7.3330000000000002</v>
      </c>
      <c r="AC78" s="13">
        <f t="shared" si="21"/>
        <v>6.8181659379815098</v>
      </c>
      <c r="AD78" s="13">
        <f>'Lack of Coping Capacity'!P77</f>
        <v>6.6474939953157488</v>
      </c>
      <c r="AE78" s="13">
        <f>'Lack of Coping Capacity'!S77</f>
        <v>7.7455555555555566</v>
      </c>
      <c r="AF78" s="13">
        <f>'Lack of Coping Capacity'!X77</f>
        <v>7.9092444882721429</v>
      </c>
      <c r="AG78" s="13">
        <f t="shared" si="22"/>
        <v>7.4340980130478158</v>
      </c>
      <c r="AH78" s="13">
        <f t="shared" si="23"/>
        <v>7.1380498693398309</v>
      </c>
      <c r="AI78" s="13">
        <f t="shared" si="24"/>
        <v>5.8109595396583282</v>
      </c>
    </row>
    <row r="79" spans="1:35" x14ac:dyDescent="0.25">
      <c r="A79" s="127" t="s">
        <v>15</v>
      </c>
      <c r="B79" s="125" t="s">
        <v>429</v>
      </c>
      <c r="C79" s="125" t="s">
        <v>14</v>
      </c>
      <c r="D79" s="104" t="s">
        <v>558</v>
      </c>
      <c r="E79" s="12" t="str">
        <f>'Hazard &amp; Exposure'!N78</f>
        <v>x</v>
      </c>
      <c r="F79" s="12">
        <f>'Hazard &amp; Exposure'!O78</f>
        <v>3.9083486195078128</v>
      </c>
      <c r="G79" s="12">
        <f>'Hazard &amp; Exposure'!P78</f>
        <v>7.8850312669929306</v>
      </c>
      <c r="H79" s="12">
        <f>'Hazard &amp; Exposure'!Q78</f>
        <v>0</v>
      </c>
      <c r="I79" s="12">
        <f>'Hazard &amp; Exposure'!R78</f>
        <v>3.9083486195078128</v>
      </c>
      <c r="J79" s="12">
        <f>'Hazard &amp; Exposure'!U78</f>
        <v>4</v>
      </c>
      <c r="K79" s="12">
        <f>'Hazard &amp; Exposure'!W78</f>
        <v>4.553274018164486</v>
      </c>
      <c r="L79" s="13">
        <f>'Hazard &amp; Exposure'!X78</f>
        <v>4.3251608519885609</v>
      </c>
      <c r="M79" s="13">
        <f t="shared" si="17"/>
        <v>4.1198602933894639</v>
      </c>
      <c r="N79" s="13">
        <f>Vulnerability!F78</f>
        <v>4.4498631557436648</v>
      </c>
      <c r="O79" s="13">
        <f>Vulnerability!I78</f>
        <v>4.375</v>
      </c>
      <c r="P79" s="13">
        <f>Vulnerability!P78</f>
        <v>0.24561455587763584</v>
      </c>
      <c r="Q79" s="13">
        <f t="shared" si="18"/>
        <v>3.3800852168412412</v>
      </c>
      <c r="R79" s="13">
        <f>Vulnerability!V78</f>
        <v>0</v>
      </c>
      <c r="S79" s="13">
        <f>Vulnerability!AD78</f>
        <v>5.8772475479888726</v>
      </c>
      <c r="T79" s="13">
        <f>Vulnerability!AG78</f>
        <v>5.9465813992665755</v>
      </c>
      <c r="U79" s="13">
        <f>Vulnerability!AJ78</f>
        <v>2.3963466520656009</v>
      </c>
      <c r="V79" s="13">
        <f>Vulnerability!AM78</f>
        <v>0</v>
      </c>
      <c r="W79" s="13" t="str">
        <f>Vulnerability!AO78</f>
        <v>x</v>
      </c>
      <c r="X79" s="13">
        <f t="shared" si="25"/>
        <v>3.9584675977921058</v>
      </c>
      <c r="Y79" s="13">
        <f t="shared" si="19"/>
        <v>2.1963022620860468</v>
      </c>
      <c r="Z79" s="13">
        <f t="shared" si="20"/>
        <v>2.8092668549064115</v>
      </c>
      <c r="AA79" s="13">
        <f>'Lack of Coping Capacity'!G78</f>
        <v>6.3033318759630186</v>
      </c>
      <c r="AB79" s="13">
        <f>'Lack of Coping Capacity'!J78</f>
        <v>7.3330000000000002</v>
      </c>
      <c r="AC79" s="13">
        <f t="shared" si="21"/>
        <v>6.8181659379815098</v>
      </c>
      <c r="AD79" s="13">
        <f>'Lack of Coping Capacity'!P78</f>
        <v>6.6474939953157488</v>
      </c>
      <c r="AE79" s="13">
        <f>'Lack of Coping Capacity'!S78</f>
        <v>7.7455555555555566</v>
      </c>
      <c r="AF79" s="13">
        <f>'Lack of Coping Capacity'!X78</f>
        <v>7.884260156941111</v>
      </c>
      <c r="AG79" s="13">
        <f t="shared" si="22"/>
        <v>7.4257699026041388</v>
      </c>
      <c r="AH79" s="13">
        <f t="shared" si="23"/>
        <v>7.1335530974052617</v>
      </c>
      <c r="AI79" s="13">
        <f t="shared" si="24"/>
        <v>4.3543880305120171</v>
      </c>
    </row>
    <row r="80" spans="1:35" x14ac:dyDescent="0.25">
      <c r="A80" s="127" t="s">
        <v>15</v>
      </c>
      <c r="B80" s="125" t="s">
        <v>430</v>
      </c>
      <c r="C80" s="125" t="s">
        <v>14</v>
      </c>
      <c r="D80" s="104" t="s">
        <v>559</v>
      </c>
      <c r="E80" s="12" t="str">
        <f>'Hazard &amp; Exposure'!N79</f>
        <v>x</v>
      </c>
      <c r="F80" s="12">
        <f>'Hazard &amp; Exposure'!O79</f>
        <v>6.4692326904053026</v>
      </c>
      <c r="G80" s="12">
        <f>'Hazard &amp; Exposure'!P79</f>
        <v>4.7363445948135032</v>
      </c>
      <c r="H80" s="12">
        <f>'Hazard &amp; Exposure'!Q79</f>
        <v>4.1666666666666661</v>
      </c>
      <c r="I80" s="12">
        <f>'Hazard &amp; Exposure'!R79</f>
        <v>6.4692326904053026</v>
      </c>
      <c r="J80" s="12" t="str">
        <f>'Hazard &amp; Exposure'!U79</f>
        <v>x</v>
      </c>
      <c r="K80" s="12">
        <f>'Hazard &amp; Exposure'!W79</f>
        <v>7.053274018164486</v>
      </c>
      <c r="L80" s="13">
        <f>'Hazard &amp; Exposure'!X79</f>
        <v>7.053274018164486</v>
      </c>
      <c r="M80" s="13">
        <f t="shared" si="17"/>
        <v>6.7710665910066776</v>
      </c>
      <c r="N80" s="13">
        <f>Vulnerability!F79</f>
        <v>8.930304433644622</v>
      </c>
      <c r="O80" s="13">
        <f>Vulnerability!I79</f>
        <v>3.6899999999999995</v>
      </c>
      <c r="P80" s="13">
        <f>Vulnerability!P79</f>
        <v>0.24571005878617017</v>
      </c>
      <c r="Q80" s="13">
        <f t="shared" si="18"/>
        <v>5.4490797315188528</v>
      </c>
      <c r="R80" s="13">
        <f>Vulnerability!V79</f>
        <v>0</v>
      </c>
      <c r="S80" s="13">
        <f>Vulnerability!AD79</f>
        <v>5.2392777383373481</v>
      </c>
      <c r="T80" s="13">
        <f>Vulnerability!AG79</f>
        <v>9.2910282874897483</v>
      </c>
      <c r="U80" s="13">
        <f>Vulnerability!AJ79</f>
        <v>8.0398640161447474</v>
      </c>
      <c r="V80" s="13">
        <f>Vulnerability!AM79</f>
        <v>0</v>
      </c>
      <c r="W80" s="13" t="str">
        <f>Vulnerability!AO79</f>
        <v>x</v>
      </c>
      <c r="X80" s="13">
        <f t="shared" si="25"/>
        <v>6.7410824950876957</v>
      </c>
      <c r="Y80" s="13">
        <f t="shared" si="19"/>
        <v>4.1429066428588142</v>
      </c>
      <c r="Z80" s="13">
        <f t="shared" si="20"/>
        <v>4.8298538835602844</v>
      </c>
      <c r="AA80" s="13">
        <f>'Lack of Coping Capacity'!G79</f>
        <v>6.3033318759630186</v>
      </c>
      <c r="AB80" s="13">
        <f>'Lack of Coping Capacity'!J79</f>
        <v>7.3330000000000002</v>
      </c>
      <c r="AC80" s="13">
        <f t="shared" si="21"/>
        <v>6.8181659379815098</v>
      </c>
      <c r="AD80" s="13">
        <f>'Lack of Coping Capacity'!P79</f>
        <v>6.6474939953157488</v>
      </c>
      <c r="AE80" s="13">
        <f>'Lack of Coping Capacity'!S79</f>
        <v>7.7455555555555566</v>
      </c>
      <c r="AF80" s="13">
        <f>'Lack of Coping Capacity'!X79</f>
        <v>7.8252237245664622</v>
      </c>
      <c r="AG80" s="13">
        <f t="shared" si="22"/>
        <v>7.4060910918125886</v>
      </c>
      <c r="AH80" s="13">
        <f t="shared" si="23"/>
        <v>7.1229476480373952</v>
      </c>
      <c r="AI80" s="13">
        <f t="shared" si="24"/>
        <v>6.1529531728449491</v>
      </c>
    </row>
    <row r="81" spans="1:35" x14ac:dyDescent="0.25">
      <c r="A81" s="127" t="s">
        <v>15</v>
      </c>
      <c r="B81" s="125" t="s">
        <v>431</v>
      </c>
      <c r="C81" s="125" t="s">
        <v>14</v>
      </c>
      <c r="D81" s="104" t="s">
        <v>560</v>
      </c>
      <c r="E81" s="12" t="str">
        <f>'Hazard &amp; Exposure'!N80</f>
        <v>x</v>
      </c>
      <c r="F81" s="12">
        <f>'Hazard &amp; Exposure'!O80</f>
        <v>3.8182940198982065</v>
      </c>
      <c r="G81" s="12">
        <f>'Hazard &amp; Exposure'!P80</f>
        <v>6.6820616768817587</v>
      </c>
      <c r="H81" s="12">
        <f>'Hazard &amp; Exposure'!Q80</f>
        <v>3.125</v>
      </c>
      <c r="I81" s="12">
        <f>'Hazard &amp; Exposure'!R80</f>
        <v>3.8182940198982065</v>
      </c>
      <c r="J81" s="12">
        <f>'Hazard &amp; Exposure'!U80</f>
        <v>9</v>
      </c>
      <c r="K81" s="12">
        <f>'Hazard &amp; Exposure'!W80</f>
        <v>4.553274018164486</v>
      </c>
      <c r="L81" s="13">
        <f>'Hazard &amp; Exposure'!X80</f>
        <v>5.9751608519885613</v>
      </c>
      <c r="M81" s="13">
        <f t="shared" si="17"/>
        <v>4.9910174983182261</v>
      </c>
      <c r="N81" s="13">
        <f>Vulnerability!F80</f>
        <v>6.0789441796003238</v>
      </c>
      <c r="O81" s="13">
        <f>Vulnerability!I80</f>
        <v>3.7625000000000011</v>
      </c>
      <c r="P81" s="13">
        <f>Vulnerability!P80</f>
        <v>0.24565426785643751</v>
      </c>
      <c r="Q81" s="13">
        <f t="shared" si="18"/>
        <v>4.041510656764272</v>
      </c>
      <c r="R81" s="13">
        <f>Vulnerability!V80</f>
        <v>0</v>
      </c>
      <c r="S81" s="13">
        <f>Vulnerability!AD80</f>
        <v>6.7639224333122243</v>
      </c>
      <c r="T81" s="13">
        <f>Vulnerability!AG80</f>
        <v>7.157691070906691</v>
      </c>
      <c r="U81" s="13">
        <f>Vulnerability!AJ80</f>
        <v>4.1291279289730927</v>
      </c>
      <c r="V81" s="13">
        <f>Vulnerability!AM80</f>
        <v>0</v>
      </c>
      <c r="W81" s="13" t="str">
        <f>Vulnerability!AO80</f>
        <v>x</v>
      </c>
      <c r="X81" s="13">
        <f t="shared" si="25"/>
        <v>5.0684333582856169</v>
      </c>
      <c r="Y81" s="13">
        <f t="shared" si="19"/>
        <v>2.9171582237506231</v>
      </c>
      <c r="Z81" s="13">
        <f t="shared" si="20"/>
        <v>3.5000682748513983</v>
      </c>
      <c r="AA81" s="13">
        <f>'Lack of Coping Capacity'!G80</f>
        <v>6.3033318759630186</v>
      </c>
      <c r="AB81" s="13">
        <f>'Lack of Coping Capacity'!J80</f>
        <v>7.3330000000000002</v>
      </c>
      <c r="AC81" s="13">
        <f t="shared" si="21"/>
        <v>6.8181659379815098</v>
      </c>
      <c r="AD81" s="13">
        <f>'Lack of Coping Capacity'!P80</f>
        <v>6.6474939953157488</v>
      </c>
      <c r="AE81" s="13">
        <f>'Lack of Coping Capacity'!S80</f>
        <v>7.7455555555555566</v>
      </c>
      <c r="AF81" s="13">
        <f>'Lack of Coping Capacity'!X80</f>
        <v>8.4288435348325095</v>
      </c>
      <c r="AG81" s="13">
        <f t="shared" si="22"/>
        <v>7.6072976952346041</v>
      </c>
      <c r="AH81" s="13">
        <f t="shared" si="23"/>
        <v>7.2327507757072702</v>
      </c>
      <c r="AI81" s="13">
        <f t="shared" si="24"/>
        <v>5.0179119494963702</v>
      </c>
    </row>
    <row r="82" spans="1:35" x14ac:dyDescent="0.25">
      <c r="A82" s="127" t="s">
        <v>15</v>
      </c>
      <c r="B82" s="125" t="s">
        <v>432</v>
      </c>
      <c r="C82" s="125" t="s">
        <v>14</v>
      </c>
      <c r="D82" s="104" t="s">
        <v>561</v>
      </c>
      <c r="E82" s="12" t="str">
        <f>'Hazard &amp; Exposure'!N81</f>
        <v>x</v>
      </c>
      <c r="F82" s="12">
        <f>'Hazard &amp; Exposure'!O81</f>
        <v>8.9876627017491266</v>
      </c>
      <c r="G82" s="12">
        <f>'Hazard &amp; Exposure'!P81</f>
        <v>6.5233595003143456</v>
      </c>
      <c r="H82" s="12">
        <f>'Hazard &amp; Exposure'!Q81</f>
        <v>5.2083333333333339</v>
      </c>
      <c r="I82" s="12">
        <f>'Hazard &amp; Exposure'!R81</f>
        <v>8.9876627017491266</v>
      </c>
      <c r="J82" s="12">
        <f>'Hazard &amp; Exposure'!U81</f>
        <v>4</v>
      </c>
      <c r="K82" s="12">
        <f>'Hazard &amp; Exposure'!W81</f>
        <v>4.553274018164486</v>
      </c>
      <c r="L82" s="13">
        <f>'Hazard &amp; Exposure'!X81</f>
        <v>4.3251608519885609</v>
      </c>
      <c r="M82" s="13">
        <f t="shared" si="17"/>
        <v>7.3151112054547207</v>
      </c>
      <c r="N82" s="13">
        <f>Vulnerability!F81</f>
        <v>9.0801910556670435</v>
      </c>
      <c r="O82" s="13">
        <f>Vulnerability!I81</f>
        <v>1.8975000000000009</v>
      </c>
      <c r="P82" s="13">
        <f>Vulnerability!P81</f>
        <v>0.24571494295895135</v>
      </c>
      <c r="Q82" s="13">
        <f t="shared" si="18"/>
        <v>5.0758992635732598</v>
      </c>
      <c r="R82" s="13">
        <f>Vulnerability!V81</f>
        <v>0</v>
      </c>
      <c r="S82" s="13">
        <f>Vulnerability!AD81</f>
        <v>7.301733705268977</v>
      </c>
      <c r="T82" s="13">
        <f>Vulnerability!AG81</f>
        <v>7.9354650124754995</v>
      </c>
      <c r="U82" s="13">
        <f>Vulnerability!AJ81</f>
        <v>5.4687226376240394</v>
      </c>
      <c r="V82" s="13">
        <f>Vulnerability!AM81</f>
        <v>0</v>
      </c>
      <c r="W82" s="13" t="str">
        <f>Vulnerability!AO81</f>
        <v>x</v>
      </c>
      <c r="X82" s="13">
        <f t="shared" si="25"/>
        <v>5.8633187458595346</v>
      </c>
      <c r="Y82" s="13">
        <f t="shared" si="19"/>
        <v>3.475090939689951</v>
      </c>
      <c r="Z82" s="13">
        <f t="shared" si="20"/>
        <v>4.3225177806339499</v>
      </c>
      <c r="AA82" s="13">
        <f>'Lack of Coping Capacity'!G81</f>
        <v>6.3033318759630186</v>
      </c>
      <c r="AB82" s="13">
        <f>'Lack of Coping Capacity'!J81</f>
        <v>7.3330000000000002</v>
      </c>
      <c r="AC82" s="13">
        <f t="shared" si="21"/>
        <v>6.8181659379815098</v>
      </c>
      <c r="AD82" s="13">
        <f>'Lack of Coping Capacity'!P81</f>
        <v>6.6474939953157488</v>
      </c>
      <c r="AE82" s="13">
        <f>'Lack of Coping Capacity'!S81</f>
        <v>7.7455555555555566</v>
      </c>
      <c r="AF82" s="13">
        <f>'Lack of Coping Capacity'!X81</f>
        <v>8.6295394634897793</v>
      </c>
      <c r="AG82" s="13">
        <f t="shared" si="22"/>
        <v>7.6741963381203613</v>
      </c>
      <c r="AH82" s="13">
        <f t="shared" si="23"/>
        <v>7.2699541649335071</v>
      </c>
      <c r="AI82" s="13">
        <f t="shared" si="24"/>
        <v>6.1258044824868101</v>
      </c>
    </row>
    <row r="83" spans="1:35" x14ac:dyDescent="0.25">
      <c r="A83" s="127" t="s">
        <v>15</v>
      </c>
      <c r="B83" s="125" t="s">
        <v>433</v>
      </c>
      <c r="C83" s="125" t="s">
        <v>14</v>
      </c>
      <c r="D83" s="104" t="s">
        <v>562</v>
      </c>
      <c r="E83" s="12" t="str">
        <f>'Hazard &amp; Exposure'!N82</f>
        <v>x</v>
      </c>
      <c r="F83" s="12">
        <f>'Hazard &amp; Exposure'!O82</f>
        <v>5.0486828112198454</v>
      </c>
      <c r="G83" s="12">
        <f>'Hazard &amp; Exposure'!P82</f>
        <v>4.5617916980834501</v>
      </c>
      <c r="H83" s="12">
        <f>'Hazard &amp; Exposure'!Q82</f>
        <v>7.291666666666667</v>
      </c>
      <c r="I83" s="12">
        <f>'Hazard &amp; Exposure'!R82</f>
        <v>5.0486828112198454</v>
      </c>
      <c r="J83" s="12" t="str">
        <f>'Hazard &amp; Exposure'!U82</f>
        <v>x</v>
      </c>
      <c r="K83" s="12">
        <f>'Hazard &amp; Exposure'!W82</f>
        <v>8.5532740181644868</v>
      </c>
      <c r="L83" s="13">
        <f>'Hazard &amp; Exposure'!X82</f>
        <v>8.5532740181644868</v>
      </c>
      <c r="M83" s="13">
        <f t="shared" si="17"/>
        <v>7.173255859988843</v>
      </c>
      <c r="N83" s="13">
        <f>Vulnerability!F82</f>
        <v>6.9267547005325092</v>
      </c>
      <c r="O83" s="13">
        <f>Vulnerability!I82</f>
        <v>5.4799999999999995</v>
      </c>
      <c r="P83" s="13">
        <f>Vulnerability!P82</f>
        <v>0.2456732675302149</v>
      </c>
      <c r="Q83" s="13">
        <f t="shared" si="18"/>
        <v>4.8947956671488084</v>
      </c>
      <c r="R83" s="13">
        <f>Vulnerability!V82</f>
        <v>0</v>
      </c>
      <c r="S83" s="13">
        <f>Vulnerability!AD82</f>
        <v>7.2735581851674613</v>
      </c>
      <c r="T83" s="13">
        <f>Vulnerability!AG82</f>
        <v>8.9465826516596181</v>
      </c>
      <c r="U83" s="13">
        <f>Vulnerability!AJ82</f>
        <v>6.1806232860598644</v>
      </c>
      <c r="V83" s="13">
        <f>Vulnerability!AM82</f>
        <v>0</v>
      </c>
      <c r="W83" s="13" t="str">
        <f>Vulnerability!AO82</f>
        <v>x</v>
      </c>
      <c r="X83" s="13">
        <f t="shared" si="25"/>
        <v>6.4924482199647606</v>
      </c>
      <c r="Y83" s="13">
        <f t="shared" si="19"/>
        <v>3.9474195649672672</v>
      </c>
      <c r="Z83" s="13">
        <f t="shared" si="20"/>
        <v>4.4378985119145167</v>
      </c>
      <c r="AA83" s="13">
        <f>'Lack of Coping Capacity'!G82</f>
        <v>6.3033318759630186</v>
      </c>
      <c r="AB83" s="13">
        <f>'Lack of Coping Capacity'!J82</f>
        <v>7.3330000000000002</v>
      </c>
      <c r="AC83" s="13">
        <f t="shared" si="21"/>
        <v>6.8181659379815098</v>
      </c>
      <c r="AD83" s="13">
        <f>'Lack of Coping Capacity'!P82</f>
        <v>6.6474939953157488</v>
      </c>
      <c r="AE83" s="13">
        <f>'Lack of Coping Capacity'!S82</f>
        <v>7.7455555555555566</v>
      </c>
      <c r="AF83" s="13">
        <f>'Lack of Coping Capacity'!X82</f>
        <v>8.621744502578407</v>
      </c>
      <c r="AG83" s="13">
        <f t="shared" si="22"/>
        <v>7.6715980178165708</v>
      </c>
      <c r="AH83" s="13">
        <f t="shared" si="23"/>
        <v>7.2685024748101332</v>
      </c>
      <c r="AI83" s="13">
        <f t="shared" si="24"/>
        <v>6.1392154799871017</v>
      </c>
    </row>
    <row r="84" spans="1:35" x14ac:dyDescent="0.25">
      <c r="A84" s="127" t="s">
        <v>15</v>
      </c>
      <c r="B84" s="125" t="s">
        <v>434</v>
      </c>
      <c r="C84" s="125" t="s">
        <v>14</v>
      </c>
      <c r="D84" s="104" t="s">
        <v>563</v>
      </c>
      <c r="E84" s="12" t="str">
        <f>'Hazard &amp; Exposure'!N83</f>
        <v>x</v>
      </c>
      <c r="F84" s="12">
        <f>'Hazard &amp; Exposure'!O83</f>
        <v>5.030824162602725</v>
      </c>
      <c r="G84" s="12">
        <f>'Hazard &amp; Exposure'!P83</f>
        <v>8.8439844878189966</v>
      </c>
      <c r="H84" s="12">
        <f>'Hazard &amp; Exposure'!Q83</f>
        <v>2.0833333333333339</v>
      </c>
      <c r="I84" s="12">
        <f>'Hazard &amp; Exposure'!R83</f>
        <v>5.030824162602725</v>
      </c>
      <c r="J84" s="12" t="str">
        <f>'Hazard &amp; Exposure'!U83</f>
        <v>x</v>
      </c>
      <c r="K84" s="12">
        <f>'Hazard &amp; Exposure'!W83</f>
        <v>7.053274018164486</v>
      </c>
      <c r="L84" s="13">
        <f>'Hazard &amp; Exposure'!X83</f>
        <v>7.053274018164486</v>
      </c>
      <c r="M84" s="13">
        <f t="shared" si="17"/>
        <v>6.1439374765965526</v>
      </c>
      <c r="N84" s="13">
        <f>Vulnerability!F83</f>
        <v>6.0938433067854465</v>
      </c>
      <c r="O84" s="13">
        <f>Vulnerability!I83</f>
        <v>4.1124999999999989</v>
      </c>
      <c r="P84" s="13">
        <f>Vulnerability!P83</f>
        <v>0.24563496743320101</v>
      </c>
      <c r="Q84" s="13">
        <f t="shared" si="18"/>
        <v>4.1364553952510237</v>
      </c>
      <c r="R84" s="13">
        <f>Vulnerability!V83</f>
        <v>0</v>
      </c>
      <c r="S84" s="13">
        <f>Vulnerability!AD83</f>
        <v>6.301491340405148</v>
      </c>
      <c r="T84" s="13">
        <f>Vulnerability!AG83</f>
        <v>6.1132489442938827</v>
      </c>
      <c r="U84" s="13">
        <f>Vulnerability!AJ83</f>
        <v>2.6796741800508141</v>
      </c>
      <c r="V84" s="13">
        <f>Vulnerability!AM83</f>
        <v>6.4936362629451718</v>
      </c>
      <c r="W84" s="13" t="str">
        <f>Vulnerability!AO83</f>
        <v>x</v>
      </c>
      <c r="X84" s="13">
        <f t="shared" si="25"/>
        <v>5.5801540321806664</v>
      </c>
      <c r="Y84" s="13">
        <f t="shared" si="19"/>
        <v>3.2717821439875392</v>
      </c>
      <c r="Z84" s="13">
        <f t="shared" si="20"/>
        <v>3.7167470012598813</v>
      </c>
      <c r="AA84" s="13">
        <f>'Lack of Coping Capacity'!G83</f>
        <v>6.3033318759630186</v>
      </c>
      <c r="AB84" s="13">
        <f>'Lack of Coping Capacity'!J83</f>
        <v>7.3330000000000002</v>
      </c>
      <c r="AC84" s="13">
        <f t="shared" si="21"/>
        <v>6.8181659379815098</v>
      </c>
      <c r="AD84" s="13">
        <f>'Lack of Coping Capacity'!P83</f>
        <v>6.6474939953157488</v>
      </c>
      <c r="AE84" s="13">
        <f>'Lack of Coping Capacity'!S83</f>
        <v>7.7455555555555566</v>
      </c>
      <c r="AF84" s="13">
        <f>'Lack of Coping Capacity'!X83</f>
        <v>8.410032690916335</v>
      </c>
      <c r="AG84" s="13">
        <f t="shared" si="22"/>
        <v>7.6010274139292138</v>
      </c>
      <c r="AH84" s="13">
        <f t="shared" si="23"/>
        <v>7.2292820493030145</v>
      </c>
      <c r="AI84" s="13">
        <f t="shared" si="24"/>
        <v>5.4857370353085635</v>
      </c>
    </row>
    <row r="85" spans="1:35" x14ac:dyDescent="0.25">
      <c r="A85" s="127" t="s">
        <v>15</v>
      </c>
      <c r="B85" s="125" t="s">
        <v>435</v>
      </c>
      <c r="C85" s="125" t="s">
        <v>14</v>
      </c>
      <c r="D85" s="104" t="s">
        <v>564</v>
      </c>
      <c r="E85" s="12" t="str">
        <f>'Hazard &amp; Exposure'!N84</f>
        <v>x</v>
      </c>
      <c r="F85" s="12">
        <f>'Hazard &amp; Exposure'!O84</f>
        <v>4.8216536516736435</v>
      </c>
      <c r="G85" s="12">
        <f>'Hazard &amp; Exposure'!P84</f>
        <v>4.1921274317067292</v>
      </c>
      <c r="H85" s="12">
        <f>'Hazard &amp; Exposure'!Q84</f>
        <v>4.1666666666666661</v>
      </c>
      <c r="I85" s="12">
        <f>'Hazard &amp; Exposure'!R84</f>
        <v>4.8216536516736435</v>
      </c>
      <c r="J85" s="12">
        <f>'Hazard &amp; Exposure'!U84</f>
        <v>7</v>
      </c>
      <c r="K85" s="12">
        <f>'Hazard &amp; Exposure'!W84</f>
        <v>7.053274018164486</v>
      </c>
      <c r="L85" s="13">
        <f>'Hazard &amp; Exposure'!X84</f>
        <v>6.9651608519885606</v>
      </c>
      <c r="M85" s="13">
        <f t="shared" si="17"/>
        <v>6.0046663808026519</v>
      </c>
      <c r="N85" s="13">
        <f>Vulnerability!F84</f>
        <v>8.1104142094670024</v>
      </c>
      <c r="O85" s="13">
        <f>Vulnerability!I84</f>
        <v>3.0999999999999996</v>
      </c>
      <c r="P85" s="13">
        <f>Vulnerability!P84</f>
        <v>0.24569831749415094</v>
      </c>
      <c r="Q85" s="13">
        <f t="shared" si="18"/>
        <v>4.8916316841070397</v>
      </c>
      <c r="R85" s="13">
        <f>Vulnerability!V84</f>
        <v>0</v>
      </c>
      <c r="S85" s="13">
        <f>Vulnerability!AD84</f>
        <v>6.4971540034698734</v>
      </c>
      <c r="T85" s="13">
        <f>Vulnerability!AG84</f>
        <v>8.591023711871884</v>
      </c>
      <c r="U85" s="13">
        <f>Vulnerability!AJ84</f>
        <v>4.9536116234848873</v>
      </c>
      <c r="V85" s="13">
        <f>Vulnerability!AM84</f>
        <v>0</v>
      </c>
      <c r="W85" s="13" t="str">
        <f>Vulnerability!AO84</f>
        <v>x</v>
      </c>
      <c r="X85" s="13">
        <f t="shared" si="25"/>
        <v>5.8002767354800273</v>
      </c>
      <c r="Y85" s="13">
        <f t="shared" si="19"/>
        <v>3.4293619066430696</v>
      </c>
      <c r="Z85" s="13">
        <f t="shared" si="20"/>
        <v>4.1990577880678153</v>
      </c>
      <c r="AA85" s="13">
        <f>'Lack of Coping Capacity'!G84</f>
        <v>6.3033318759630186</v>
      </c>
      <c r="AB85" s="13">
        <f>'Lack of Coping Capacity'!J84</f>
        <v>7.3330000000000002</v>
      </c>
      <c r="AC85" s="13">
        <f t="shared" si="21"/>
        <v>6.8181659379815098</v>
      </c>
      <c r="AD85" s="13">
        <f>'Lack of Coping Capacity'!P84</f>
        <v>6.6474939953157488</v>
      </c>
      <c r="AE85" s="13">
        <f>'Lack of Coping Capacity'!S84</f>
        <v>7.7455555555555566</v>
      </c>
      <c r="AF85" s="13">
        <f>'Lack of Coping Capacity'!X84</f>
        <v>8.1103393197611133</v>
      </c>
      <c r="AG85" s="13">
        <f t="shared" si="22"/>
        <v>7.5011296235441405</v>
      </c>
      <c r="AH85" s="13">
        <f t="shared" si="23"/>
        <v>7.1744307072507922</v>
      </c>
      <c r="AI85" s="13">
        <f t="shared" si="24"/>
        <v>5.6555658051926079</v>
      </c>
    </row>
    <row r="86" spans="1:35" x14ac:dyDescent="0.25">
      <c r="A86" s="127" t="s">
        <v>15</v>
      </c>
      <c r="B86" s="125" t="s">
        <v>436</v>
      </c>
      <c r="C86" s="125" t="s">
        <v>14</v>
      </c>
      <c r="D86" s="104" t="s">
        <v>565</v>
      </c>
      <c r="E86" s="12" t="str">
        <f>'Hazard &amp; Exposure'!N85</f>
        <v>x</v>
      </c>
      <c r="F86" s="12">
        <f>'Hazard &amp; Exposure'!O85</f>
        <v>3.5985654071955646</v>
      </c>
      <c r="G86" s="12">
        <f>'Hazard &amp; Exposure'!P85</f>
        <v>4.4942699791728433</v>
      </c>
      <c r="H86" s="12">
        <f>'Hazard &amp; Exposure'!Q85</f>
        <v>2.0833333333333339</v>
      </c>
      <c r="I86" s="12">
        <f>'Hazard &amp; Exposure'!R85</f>
        <v>3.5985654071955646</v>
      </c>
      <c r="J86" s="12">
        <f>'Hazard &amp; Exposure'!U85</f>
        <v>4</v>
      </c>
      <c r="K86" s="12">
        <f>'Hazard &amp; Exposure'!W85</f>
        <v>4.553274018164486</v>
      </c>
      <c r="L86" s="13">
        <f>'Hazard &amp; Exposure'!X85</f>
        <v>4.3251608519885609</v>
      </c>
      <c r="M86" s="13">
        <f t="shared" si="17"/>
        <v>3.9710998039663044</v>
      </c>
      <c r="N86" s="13">
        <f>Vulnerability!F85</f>
        <v>5.8912272492934754</v>
      </c>
      <c r="O86" s="13">
        <f>Vulnerability!I85</f>
        <v>2.7349999999999994</v>
      </c>
      <c r="P86" s="13">
        <f>Vulnerability!P85</f>
        <v>0.24563590624613951</v>
      </c>
      <c r="Q86" s="13">
        <f t="shared" si="18"/>
        <v>3.6907726012082724</v>
      </c>
      <c r="R86" s="13">
        <f>Vulnerability!V85</f>
        <v>0</v>
      </c>
      <c r="S86" s="13">
        <f>Vulnerability!AD85</f>
        <v>5.0034651187280001</v>
      </c>
      <c r="T86" s="13">
        <f>Vulnerability!AG85</f>
        <v>6.7465764641974948</v>
      </c>
      <c r="U86" s="13">
        <f>Vulnerability!AJ85</f>
        <v>2.9135686955118651</v>
      </c>
      <c r="V86" s="13">
        <f>Vulnerability!AM85</f>
        <v>6.1844277867193522</v>
      </c>
      <c r="W86" s="13" t="str">
        <f>Vulnerability!AO85</f>
        <v>x</v>
      </c>
      <c r="X86" s="13">
        <f t="shared" si="25"/>
        <v>5.3829855312925243</v>
      </c>
      <c r="Y86" s="13">
        <f t="shared" si="19"/>
        <v>3.1332768325764873</v>
      </c>
      <c r="Z86" s="13">
        <f t="shared" si="20"/>
        <v>3.4170724497425971</v>
      </c>
      <c r="AA86" s="13">
        <f>'Lack of Coping Capacity'!G85</f>
        <v>6.3033318759630186</v>
      </c>
      <c r="AB86" s="13">
        <f>'Lack of Coping Capacity'!J85</f>
        <v>7.3330000000000002</v>
      </c>
      <c r="AC86" s="13">
        <f t="shared" si="21"/>
        <v>6.8181659379815098</v>
      </c>
      <c r="AD86" s="13">
        <f>'Lack of Coping Capacity'!P85</f>
        <v>6.6474939953157488</v>
      </c>
      <c r="AE86" s="13">
        <f>'Lack of Coping Capacity'!S85</f>
        <v>7.7455555555555566</v>
      </c>
      <c r="AF86" s="13">
        <f>'Lack of Coping Capacity'!X85</f>
        <v>7.7092422048541129</v>
      </c>
      <c r="AG86" s="13">
        <f t="shared" si="22"/>
        <v>7.3674305852418058</v>
      </c>
      <c r="AH86" s="13">
        <f t="shared" si="23"/>
        <v>7.1021941447385313</v>
      </c>
      <c r="AI86" s="13">
        <f t="shared" si="24"/>
        <v>4.5847871300154983</v>
      </c>
    </row>
    <row r="87" spans="1:35" x14ac:dyDescent="0.25">
      <c r="A87" s="127" t="s">
        <v>15</v>
      </c>
      <c r="B87" s="125" t="s">
        <v>437</v>
      </c>
      <c r="C87" s="125" t="s">
        <v>14</v>
      </c>
      <c r="D87" s="104" t="s">
        <v>566</v>
      </c>
      <c r="E87" s="12" t="str">
        <f>'Hazard &amp; Exposure'!N86</f>
        <v>x</v>
      </c>
      <c r="F87" s="12">
        <f>'Hazard &amp; Exposure'!O86</f>
        <v>4.4425333593580048</v>
      </c>
      <c r="G87" s="12">
        <f>'Hazard &amp; Exposure'!P86</f>
        <v>0.76946585997801442</v>
      </c>
      <c r="H87" s="12">
        <f>'Hazard &amp; Exposure'!Q86</f>
        <v>0</v>
      </c>
      <c r="I87" s="12">
        <f>'Hazard &amp; Exposure'!R86</f>
        <v>4.4425333593580048</v>
      </c>
      <c r="J87" s="12">
        <f>'Hazard &amp; Exposure'!U86</f>
        <v>6</v>
      </c>
      <c r="K87" s="12">
        <f>'Hazard &amp; Exposure'!W86</f>
        <v>4.553274018164486</v>
      </c>
      <c r="L87" s="13">
        <f>'Hazard &amp; Exposure'!X86</f>
        <v>4.9851608519885611</v>
      </c>
      <c r="M87" s="13">
        <f t="shared" si="17"/>
        <v>4.7196030256643899</v>
      </c>
      <c r="N87" s="13">
        <f>Vulnerability!F86</f>
        <v>2.9776764626715697</v>
      </c>
      <c r="O87" s="13">
        <f>Vulnerability!I86</f>
        <v>3.0474999999999994</v>
      </c>
      <c r="P87" s="13">
        <f>Vulnerability!P86</f>
        <v>0.24560522790604189</v>
      </c>
      <c r="Q87" s="13">
        <f t="shared" si="18"/>
        <v>2.312114538312295</v>
      </c>
      <c r="R87" s="13">
        <f>Vulnerability!V86</f>
        <v>0</v>
      </c>
      <c r="S87" s="13">
        <f>Vulnerability!AD86</f>
        <v>6.2055841190227436</v>
      </c>
      <c r="T87" s="13">
        <f>Vulnerability!AG86</f>
        <v>5.9243607210319986</v>
      </c>
      <c r="U87" s="13">
        <f>Vulnerability!AJ86</f>
        <v>3.0901676796281565</v>
      </c>
      <c r="V87" s="13">
        <f>Vulnerability!AM86</f>
        <v>3.5151398008594015E-2</v>
      </c>
      <c r="W87" s="13" t="str">
        <f>Vulnerability!AO86</f>
        <v>x</v>
      </c>
      <c r="X87" s="13">
        <f t="shared" si="25"/>
        <v>4.2159096503475819</v>
      </c>
      <c r="Y87" s="13">
        <f t="shared" si="19"/>
        <v>2.3582059040361929</v>
      </c>
      <c r="Z87" s="13">
        <f t="shared" si="20"/>
        <v>2.3351904802550472</v>
      </c>
      <c r="AA87" s="13">
        <f>'Lack of Coping Capacity'!G86</f>
        <v>6.3033318759630186</v>
      </c>
      <c r="AB87" s="13">
        <f>'Lack of Coping Capacity'!J86</f>
        <v>7.3330000000000002</v>
      </c>
      <c r="AC87" s="13">
        <f t="shared" si="21"/>
        <v>6.8181659379815098</v>
      </c>
      <c r="AD87" s="13">
        <f>'Lack of Coping Capacity'!P86</f>
        <v>6.6474939953157488</v>
      </c>
      <c r="AE87" s="13">
        <f>'Lack of Coping Capacity'!S86</f>
        <v>7.7455555555555566</v>
      </c>
      <c r="AF87" s="13">
        <f>'Lack of Coping Capacity'!X86</f>
        <v>8.3382761244437305</v>
      </c>
      <c r="AG87" s="13">
        <f t="shared" si="22"/>
        <v>7.5771085584383444</v>
      </c>
      <c r="AH87" s="13">
        <f t="shared" si="23"/>
        <v>7.2160784796272299</v>
      </c>
      <c r="AI87" s="13">
        <f t="shared" si="24"/>
        <v>4.3004081547739865</v>
      </c>
    </row>
    <row r="88" spans="1:35" x14ac:dyDescent="0.25">
      <c r="A88" s="127" t="s">
        <v>15</v>
      </c>
      <c r="B88" s="125" t="s">
        <v>438</v>
      </c>
      <c r="C88" s="125" t="s">
        <v>14</v>
      </c>
      <c r="D88" s="104" t="s">
        <v>567</v>
      </c>
      <c r="E88" s="12" t="str">
        <f>'Hazard &amp; Exposure'!N87</f>
        <v>x</v>
      </c>
      <c r="F88" s="12">
        <f>'Hazard &amp; Exposure'!O87</f>
        <v>2.3954165235901286</v>
      </c>
      <c r="G88" s="12">
        <f>'Hazard &amp; Exposure'!P87</f>
        <v>4.5334908772933655</v>
      </c>
      <c r="H88" s="12">
        <f>'Hazard &amp; Exposure'!Q87</f>
        <v>4.1666666666666661</v>
      </c>
      <c r="I88" s="12">
        <f>'Hazard &amp; Exposure'!R87</f>
        <v>2.3954165235901286</v>
      </c>
      <c r="J88" s="12">
        <f>'Hazard &amp; Exposure'!U87</f>
        <v>8</v>
      </c>
      <c r="K88" s="12">
        <f>'Hazard &amp; Exposure'!W87</f>
        <v>7.053274018164486</v>
      </c>
      <c r="L88" s="13">
        <f>'Hazard &amp; Exposure'!X87</f>
        <v>7.2951608519885607</v>
      </c>
      <c r="M88" s="13">
        <f t="shared" si="17"/>
        <v>5.3440792038226048</v>
      </c>
      <c r="N88" s="13">
        <f>Vulnerability!F87</f>
        <v>5.8902529513804156</v>
      </c>
      <c r="O88" s="13">
        <f>Vulnerability!I87</f>
        <v>2.2500000000000009</v>
      </c>
      <c r="P88" s="13">
        <f>Vulnerability!P87</f>
        <v>0.24566039856099486</v>
      </c>
      <c r="Q88" s="13">
        <f t="shared" si="18"/>
        <v>3.569041575330457</v>
      </c>
      <c r="R88" s="13">
        <f>Vulnerability!V87</f>
        <v>0</v>
      </c>
      <c r="S88" s="13">
        <f>Vulnerability!AD87</f>
        <v>6.8562719557415592</v>
      </c>
      <c r="T88" s="13">
        <f>Vulnerability!AG87</f>
        <v>6.691035966100511</v>
      </c>
      <c r="U88" s="13">
        <f>Vulnerability!AJ87</f>
        <v>2.7965899677034063</v>
      </c>
      <c r="V88" s="13">
        <f>Vulnerability!AM87</f>
        <v>0</v>
      </c>
      <c r="W88" s="13" t="str">
        <f>Vulnerability!AO87</f>
        <v>x</v>
      </c>
      <c r="X88" s="13">
        <f t="shared" si="25"/>
        <v>4.6549124838149094</v>
      </c>
      <c r="Y88" s="13">
        <f t="shared" si="19"/>
        <v>2.6414275099787092</v>
      </c>
      <c r="Z88" s="13">
        <f t="shared" si="20"/>
        <v>3.118680775737416</v>
      </c>
      <c r="AA88" s="13">
        <f>'Lack of Coping Capacity'!G87</f>
        <v>6.3033318759630186</v>
      </c>
      <c r="AB88" s="13">
        <f>'Lack of Coping Capacity'!J87</f>
        <v>7.3330000000000002</v>
      </c>
      <c r="AC88" s="13">
        <f t="shared" si="21"/>
        <v>6.8181659379815098</v>
      </c>
      <c r="AD88" s="13">
        <f>'Lack of Coping Capacity'!P87</f>
        <v>6.6474939953157488</v>
      </c>
      <c r="AE88" s="13">
        <f>'Lack of Coping Capacity'!S87</f>
        <v>7.7455555555555566</v>
      </c>
      <c r="AF88" s="13">
        <f>'Lack of Coping Capacity'!X87</f>
        <v>7.7874905121253368</v>
      </c>
      <c r="AG88" s="13">
        <f t="shared" si="22"/>
        <v>7.3935133543322138</v>
      </c>
      <c r="AH88" s="13">
        <f t="shared" si="23"/>
        <v>7.1161839095714639</v>
      </c>
      <c r="AI88" s="13">
        <f t="shared" si="24"/>
        <v>4.913191112439848</v>
      </c>
    </row>
    <row r="89" spans="1:35" x14ac:dyDescent="0.25">
      <c r="A89" s="127" t="s">
        <v>15</v>
      </c>
      <c r="B89" s="125" t="s">
        <v>13</v>
      </c>
      <c r="C89" s="125" t="s">
        <v>14</v>
      </c>
      <c r="D89" s="104" t="s">
        <v>568</v>
      </c>
      <c r="E89" s="12" t="str">
        <f>'Hazard &amp; Exposure'!N88</f>
        <v>x</v>
      </c>
      <c r="F89" s="12">
        <f>'Hazard &amp; Exposure'!O88</f>
        <v>4.4983683080585086</v>
      </c>
      <c r="G89" s="12">
        <f>'Hazard &amp; Exposure'!P88</f>
        <v>4.0117611294415232</v>
      </c>
      <c r="H89" s="12">
        <f>'Hazard &amp; Exposure'!Q88</f>
        <v>2.0833333333333339</v>
      </c>
      <c r="I89" s="12">
        <f>'Hazard &amp; Exposure'!R88</f>
        <v>4.4983683080585086</v>
      </c>
      <c r="J89" s="12" t="str">
        <f>'Hazard &amp; Exposure'!U88</f>
        <v>x</v>
      </c>
      <c r="K89" s="12">
        <f>'Hazard &amp; Exposure'!W88</f>
        <v>7.053274018164486</v>
      </c>
      <c r="L89" s="13">
        <f>'Hazard &amp; Exposure'!X88</f>
        <v>7.053274018164486</v>
      </c>
      <c r="M89" s="13">
        <f t="shared" si="17"/>
        <v>5.9310113985242303</v>
      </c>
      <c r="N89" s="13">
        <f>Vulnerability!F88</f>
        <v>6.6951028346451613</v>
      </c>
      <c r="O89" s="13">
        <f>Vulnerability!I88</f>
        <v>2.9375</v>
      </c>
      <c r="P89" s="13">
        <f>Vulnerability!P88</f>
        <v>0.24567638880534778</v>
      </c>
      <c r="Q89" s="13">
        <f t="shared" si="18"/>
        <v>4.1433455145239177</v>
      </c>
      <c r="R89" s="13">
        <f>Vulnerability!V88</f>
        <v>0</v>
      </c>
      <c r="S89" s="13">
        <f>Vulnerability!AD88</f>
        <v>6.064082372922063</v>
      </c>
      <c r="T89" s="13">
        <f>Vulnerability!AG88</f>
        <v>6.7465800142617525</v>
      </c>
      <c r="U89" s="13">
        <f>Vulnerability!AJ88</f>
        <v>2.445784156856377</v>
      </c>
      <c r="V89" s="13">
        <f>Vulnerability!AM88</f>
        <v>0</v>
      </c>
      <c r="W89" s="13" t="str">
        <f>Vulnerability!AO88</f>
        <v>x</v>
      </c>
      <c r="X89" s="13">
        <f t="shared" si="25"/>
        <v>4.3248751917529011</v>
      </c>
      <c r="Y89" s="13">
        <f t="shared" si="19"/>
        <v>2.4276428336195464</v>
      </c>
      <c r="Z89" s="13">
        <f t="shared" si="20"/>
        <v>3.3326555109960094</v>
      </c>
      <c r="AA89" s="13">
        <f>'Lack of Coping Capacity'!G88</f>
        <v>6.3033318759630186</v>
      </c>
      <c r="AB89" s="13">
        <f>'Lack of Coping Capacity'!J88</f>
        <v>7.3330000000000002</v>
      </c>
      <c r="AC89" s="13">
        <f t="shared" si="21"/>
        <v>6.8181659379815098</v>
      </c>
      <c r="AD89" s="13">
        <f>'Lack of Coping Capacity'!P88</f>
        <v>6.6474939953157488</v>
      </c>
      <c r="AE89" s="13">
        <f>'Lack of Coping Capacity'!S88</f>
        <v>7.7455555555555566</v>
      </c>
      <c r="AF89" s="13">
        <f>'Lack of Coping Capacity'!X88</f>
        <v>8.2499422697774669</v>
      </c>
      <c r="AG89" s="13">
        <f t="shared" si="22"/>
        <v>7.5476639402162577</v>
      </c>
      <c r="AH89" s="13">
        <f t="shared" si="23"/>
        <v>7.1998858130752907</v>
      </c>
      <c r="AI89" s="13">
        <f t="shared" si="24"/>
        <v>5.2209347291593744</v>
      </c>
    </row>
    <row r="90" spans="1:35" x14ac:dyDescent="0.25">
      <c r="A90" s="127" t="s">
        <v>15</v>
      </c>
      <c r="B90" s="125" t="s">
        <v>439</v>
      </c>
      <c r="C90" s="125" t="s">
        <v>14</v>
      </c>
      <c r="D90" s="104" t="s">
        <v>569</v>
      </c>
      <c r="E90" s="12" t="str">
        <f>'Hazard &amp; Exposure'!N89</f>
        <v>x</v>
      </c>
      <c r="F90" s="12">
        <f>'Hazard &amp; Exposure'!O89</f>
        <v>3.9927243900034637</v>
      </c>
      <c r="G90" s="12">
        <f>'Hazard &amp; Exposure'!P89</f>
        <v>7.4363387431359476</v>
      </c>
      <c r="H90" s="12">
        <f>'Hazard &amp; Exposure'!Q89</f>
        <v>5.2083333333333339</v>
      </c>
      <c r="I90" s="12">
        <f>'Hazard &amp; Exposure'!R89</f>
        <v>3.9927243900034637</v>
      </c>
      <c r="J90" s="12">
        <f>'Hazard &amp; Exposure'!U89</f>
        <v>4</v>
      </c>
      <c r="K90" s="12">
        <f>'Hazard &amp; Exposure'!W89</f>
        <v>4.553274018164486</v>
      </c>
      <c r="L90" s="13">
        <f>'Hazard &amp; Exposure'!X89</f>
        <v>4.3251608519885609</v>
      </c>
      <c r="M90" s="13">
        <f t="shared" si="17"/>
        <v>4.1609299469517937</v>
      </c>
      <c r="N90" s="13">
        <f>Vulnerability!F89</f>
        <v>4.9650017403822551</v>
      </c>
      <c r="O90" s="13">
        <f>Vulnerability!I89</f>
        <v>3.9400000000000004</v>
      </c>
      <c r="P90" s="13">
        <f>Vulnerability!P89</f>
        <v>0.24561517865981367</v>
      </c>
      <c r="Q90" s="13">
        <f t="shared" si="18"/>
        <v>3.5289046648560807</v>
      </c>
      <c r="R90" s="13">
        <f>Vulnerability!V89</f>
        <v>0</v>
      </c>
      <c r="S90" s="13">
        <f>Vulnerability!AD89</f>
        <v>5.7806672184065651</v>
      </c>
      <c r="T90" s="13">
        <f>Vulnerability!AG89</f>
        <v>6.6688083517766454</v>
      </c>
      <c r="U90" s="13">
        <f>Vulnerability!AJ89</f>
        <v>3.0667870064093323</v>
      </c>
      <c r="V90" s="13">
        <f>Vulnerability!AM89</f>
        <v>0</v>
      </c>
      <c r="W90" s="13" t="str">
        <f>Vulnerability!AO89</f>
        <v>x</v>
      </c>
      <c r="X90" s="13">
        <f t="shared" si="25"/>
        <v>4.3283793030690623</v>
      </c>
      <c r="Y90" s="13">
        <f t="shared" si="19"/>
        <v>2.4298850020857987</v>
      </c>
      <c r="Z90" s="13">
        <f t="shared" si="20"/>
        <v>2.9979829495910919</v>
      </c>
      <c r="AA90" s="13">
        <f>'Lack of Coping Capacity'!G89</f>
        <v>6.3033318759630186</v>
      </c>
      <c r="AB90" s="13">
        <f>'Lack of Coping Capacity'!J89</f>
        <v>7.3330000000000002</v>
      </c>
      <c r="AC90" s="13">
        <f t="shared" si="21"/>
        <v>6.8181659379815098</v>
      </c>
      <c r="AD90" s="13">
        <f>'Lack of Coping Capacity'!P89</f>
        <v>6.6474939953157488</v>
      </c>
      <c r="AE90" s="13">
        <f>'Lack of Coping Capacity'!S89</f>
        <v>7.7455555555555566</v>
      </c>
      <c r="AF90" s="13">
        <f>'Lack of Coping Capacity'!X89</f>
        <v>8.0703019559212237</v>
      </c>
      <c r="AG90" s="13">
        <f t="shared" si="22"/>
        <v>7.4877838355975088</v>
      </c>
      <c r="AH90" s="13">
        <f t="shared" si="23"/>
        <v>7.1671606375269228</v>
      </c>
      <c r="AI90" s="13">
        <f t="shared" si="24"/>
        <v>4.4715240097518256</v>
      </c>
    </row>
    <row r="91" spans="1:35" x14ac:dyDescent="0.25">
      <c r="A91" s="127" t="s">
        <v>15</v>
      </c>
      <c r="B91" s="125" t="s">
        <v>440</v>
      </c>
      <c r="C91" s="125" t="s">
        <v>14</v>
      </c>
      <c r="D91" s="104" t="s">
        <v>570</v>
      </c>
      <c r="E91" s="12" t="str">
        <f>'Hazard &amp; Exposure'!N90</f>
        <v>x</v>
      </c>
      <c r="F91" s="12">
        <f>'Hazard &amp; Exposure'!O90</f>
        <v>3.657393119438797</v>
      </c>
      <c r="G91" s="12">
        <f>'Hazard &amp; Exposure'!P90</f>
        <v>7.0684637490793474</v>
      </c>
      <c r="H91" s="12">
        <f>'Hazard &amp; Exposure'!Q90</f>
        <v>5.2083333333333339</v>
      </c>
      <c r="I91" s="12">
        <f>'Hazard &amp; Exposure'!R90</f>
        <v>3.657393119438797</v>
      </c>
      <c r="J91" s="12">
        <f>'Hazard &amp; Exposure'!U90</f>
        <v>4</v>
      </c>
      <c r="K91" s="12">
        <f>'Hazard &amp; Exposure'!W90</f>
        <v>4.553274018164486</v>
      </c>
      <c r="L91" s="13">
        <f>'Hazard &amp; Exposure'!X90</f>
        <v>4.3251608519885609</v>
      </c>
      <c r="M91" s="13">
        <f t="shared" si="17"/>
        <v>3.999110018801356</v>
      </c>
      <c r="N91" s="13">
        <f>Vulnerability!F90</f>
        <v>3.697579602558652</v>
      </c>
      <c r="O91" s="13">
        <f>Vulnerability!I90</f>
        <v>3.4225000000000003</v>
      </c>
      <c r="P91" s="13">
        <f>Vulnerability!P90</f>
        <v>0.24561920970551299</v>
      </c>
      <c r="Q91" s="13">
        <f t="shared" si="18"/>
        <v>2.7658196037057046</v>
      </c>
      <c r="R91" s="13">
        <f>Vulnerability!V90</f>
        <v>0</v>
      </c>
      <c r="S91" s="13">
        <f>Vulnerability!AD90</f>
        <v>5.7564590761677676</v>
      </c>
      <c r="T91" s="13">
        <f>Vulnerability!AG90</f>
        <v>6.535468935494098</v>
      </c>
      <c r="U91" s="13">
        <f>Vulnerability!AJ90</f>
        <v>2.9498388209520661</v>
      </c>
      <c r="V91" s="13">
        <f>Vulnerability!AM90</f>
        <v>0</v>
      </c>
      <c r="W91" s="13" t="str">
        <f>Vulnerability!AO90</f>
        <v>x</v>
      </c>
      <c r="X91" s="13">
        <f t="shared" si="25"/>
        <v>4.2455716657507114</v>
      </c>
      <c r="Y91" s="13">
        <f t="shared" si="19"/>
        <v>2.3770529698393488</v>
      </c>
      <c r="Z91" s="13">
        <f t="shared" si="20"/>
        <v>2.5736488867999392</v>
      </c>
      <c r="AA91" s="13">
        <f>'Lack of Coping Capacity'!G90</f>
        <v>6.3033318759630186</v>
      </c>
      <c r="AB91" s="13">
        <f>'Lack of Coping Capacity'!J90</f>
        <v>7.3330000000000002</v>
      </c>
      <c r="AC91" s="13">
        <f t="shared" si="21"/>
        <v>6.8181659379815098</v>
      </c>
      <c r="AD91" s="13">
        <f>'Lack of Coping Capacity'!P90</f>
        <v>6.6474939953157488</v>
      </c>
      <c r="AE91" s="13">
        <f>'Lack of Coping Capacity'!S90</f>
        <v>7.7455555555555566</v>
      </c>
      <c r="AF91" s="13">
        <f>'Lack of Coping Capacity'!X90</f>
        <v>8.2317425330862246</v>
      </c>
      <c r="AG91" s="13">
        <f t="shared" si="22"/>
        <v>7.5415973613191767</v>
      </c>
      <c r="AH91" s="13">
        <f t="shared" si="23"/>
        <v>7.196557902558566</v>
      </c>
      <c r="AI91" s="13">
        <f t="shared" si="24"/>
        <v>4.1996441351790885</v>
      </c>
    </row>
    <row r="92" spans="1:35" x14ac:dyDescent="0.25">
      <c r="A92" s="127" t="s">
        <v>15</v>
      </c>
      <c r="B92" s="125" t="s">
        <v>441</v>
      </c>
      <c r="C92" s="125" t="s">
        <v>14</v>
      </c>
      <c r="D92" s="104" t="s">
        <v>571</v>
      </c>
      <c r="E92" s="12" t="str">
        <f>'Hazard &amp; Exposure'!N91</f>
        <v>x</v>
      </c>
      <c r="F92" s="12">
        <f>'Hazard &amp; Exposure'!O91</f>
        <v>4.5876705659202344</v>
      </c>
      <c r="G92" s="12">
        <f>'Hazard &amp; Exposure'!P91</f>
        <v>6.2215829541477063</v>
      </c>
      <c r="H92" s="12">
        <f>'Hazard &amp; Exposure'!Q91</f>
        <v>6.25</v>
      </c>
      <c r="I92" s="12">
        <f>'Hazard &amp; Exposure'!R91</f>
        <v>4.5876705659202344</v>
      </c>
      <c r="J92" s="12">
        <f>'Hazard &amp; Exposure'!U91</f>
        <v>4</v>
      </c>
      <c r="K92" s="12">
        <f>'Hazard &amp; Exposure'!W91</f>
        <v>4.553274018164486</v>
      </c>
      <c r="L92" s="13">
        <f>'Hazard &amp; Exposure'!X91</f>
        <v>4.3251608519885609</v>
      </c>
      <c r="M92" s="13">
        <f t="shared" si="17"/>
        <v>4.4577102470410237</v>
      </c>
      <c r="N92" s="13">
        <f>Vulnerability!F91</f>
        <v>4.8196646739549518</v>
      </c>
      <c r="O92" s="13">
        <f>Vulnerability!I91</f>
        <v>3.3899999999999997</v>
      </c>
      <c r="P92" s="13">
        <f>Vulnerability!P91</f>
        <v>0.24561392744887911</v>
      </c>
      <c r="Q92" s="13">
        <f t="shared" si="18"/>
        <v>3.3187358188396958</v>
      </c>
      <c r="R92" s="13">
        <f>Vulnerability!V91</f>
        <v>0</v>
      </c>
      <c r="S92" s="13">
        <f>Vulnerability!AD91</f>
        <v>6.7245056669910355</v>
      </c>
      <c r="T92" s="13">
        <f>Vulnerability!AG91</f>
        <v>6.691019643187774</v>
      </c>
      <c r="U92" s="13">
        <f>Vulnerability!AJ91</f>
        <v>3.721662848031249</v>
      </c>
      <c r="V92" s="13">
        <f>Vulnerability!AM91</f>
        <v>0</v>
      </c>
      <c r="W92" s="13" t="str">
        <f>Vulnerability!AO91</f>
        <v>x</v>
      </c>
      <c r="X92" s="13">
        <f t="shared" si="25"/>
        <v>4.7945262762547731</v>
      </c>
      <c r="Y92" s="13">
        <f t="shared" si="19"/>
        <v>2.7335054900014493</v>
      </c>
      <c r="Z92" s="13">
        <f t="shared" si="20"/>
        <v>3.0314176113347076</v>
      </c>
      <c r="AA92" s="13">
        <f>'Lack of Coping Capacity'!G91</f>
        <v>6.3033318759630186</v>
      </c>
      <c r="AB92" s="13">
        <f>'Lack of Coping Capacity'!J91</f>
        <v>7.3330000000000002</v>
      </c>
      <c r="AC92" s="13">
        <f t="shared" si="21"/>
        <v>6.8181659379815098</v>
      </c>
      <c r="AD92" s="13">
        <f>'Lack of Coping Capacity'!P91</f>
        <v>6.6474939953157488</v>
      </c>
      <c r="AE92" s="13">
        <f>'Lack of Coping Capacity'!S91</f>
        <v>7.7455555555555566</v>
      </c>
      <c r="AF92" s="13">
        <f>'Lack of Coping Capacity'!X91</f>
        <v>8.2331371379178275</v>
      </c>
      <c r="AG92" s="13">
        <f t="shared" si="22"/>
        <v>7.542062229596378</v>
      </c>
      <c r="AH92" s="13">
        <f t="shared" si="23"/>
        <v>7.1968128127487754</v>
      </c>
      <c r="AI92" s="13">
        <f t="shared" si="24"/>
        <v>4.59867379339659</v>
      </c>
    </row>
    <row r="93" spans="1:35" x14ac:dyDescent="0.25">
      <c r="A93" s="127" t="s">
        <v>15</v>
      </c>
      <c r="B93" s="125" t="s">
        <v>442</v>
      </c>
      <c r="C93" s="125" t="s">
        <v>14</v>
      </c>
      <c r="D93" s="104" t="s">
        <v>572</v>
      </c>
      <c r="E93" s="12" t="str">
        <f>'Hazard &amp; Exposure'!N92</f>
        <v>x</v>
      </c>
      <c r="F93" s="12">
        <f>'Hazard &amp; Exposure'!O92</f>
        <v>2.9045166272317795</v>
      </c>
      <c r="G93" s="12">
        <f>'Hazard &amp; Exposure'!P92</f>
        <v>2.2859001936209982</v>
      </c>
      <c r="H93" s="12">
        <f>'Hazard &amp; Exposure'!Q92</f>
        <v>3.125</v>
      </c>
      <c r="I93" s="12">
        <f>'Hazard &amp; Exposure'!R92</f>
        <v>2.9045166272317795</v>
      </c>
      <c r="J93" s="12">
        <f>'Hazard &amp; Exposure'!U92</f>
        <v>4</v>
      </c>
      <c r="K93" s="12">
        <f>'Hazard &amp; Exposure'!W92</f>
        <v>4.553274018164486</v>
      </c>
      <c r="L93" s="13">
        <f>'Hazard &amp; Exposure'!X92</f>
        <v>4.3251608519885609</v>
      </c>
      <c r="M93" s="13">
        <f t="shared" si="17"/>
        <v>3.6485685173033784</v>
      </c>
      <c r="N93" s="13">
        <f>Vulnerability!F92</f>
        <v>5.1215622105436669</v>
      </c>
      <c r="O93" s="13">
        <f>Vulnerability!I92</f>
        <v>3.5574999999999992</v>
      </c>
      <c r="P93" s="13">
        <f>Vulnerability!P92</f>
        <v>0.24562695582538119</v>
      </c>
      <c r="Q93" s="13">
        <f t="shared" si="18"/>
        <v>3.5115628442281785</v>
      </c>
      <c r="R93" s="13">
        <f>Vulnerability!V92</f>
        <v>0</v>
      </c>
      <c r="S93" s="13">
        <f>Vulnerability!AD92</f>
        <v>5.8675463969199662</v>
      </c>
      <c r="T93" s="13">
        <f>Vulnerability!AG92</f>
        <v>6.7021327414008143</v>
      </c>
      <c r="U93" s="13">
        <f>Vulnerability!AJ92</f>
        <v>3.0199946717564319</v>
      </c>
      <c r="V93" s="13">
        <f>Vulnerability!AM92</f>
        <v>0</v>
      </c>
      <c r="W93" s="13" t="str">
        <f>Vulnerability!AO92</f>
        <v>x</v>
      </c>
      <c r="X93" s="13">
        <f t="shared" si="25"/>
        <v>4.3591079716812136</v>
      </c>
      <c r="Y93" s="13">
        <f t="shared" si="19"/>
        <v>2.4495721540448421</v>
      </c>
      <c r="Z93" s="13">
        <f t="shared" si="20"/>
        <v>2.9979253391894578</v>
      </c>
      <c r="AA93" s="13">
        <f>'Lack of Coping Capacity'!G92</f>
        <v>6.3033318759630186</v>
      </c>
      <c r="AB93" s="13">
        <f>'Lack of Coping Capacity'!J92</f>
        <v>7.3330000000000002</v>
      </c>
      <c r="AC93" s="13">
        <f t="shared" si="21"/>
        <v>6.8181659379815098</v>
      </c>
      <c r="AD93" s="13">
        <f>'Lack of Coping Capacity'!P92</f>
        <v>6.6474939953157488</v>
      </c>
      <c r="AE93" s="13">
        <f>'Lack of Coping Capacity'!S92</f>
        <v>7.7455555555555566</v>
      </c>
      <c r="AF93" s="13">
        <f>'Lack of Coping Capacity'!X92</f>
        <v>8.2738612272985002</v>
      </c>
      <c r="AG93" s="13">
        <f t="shared" si="22"/>
        <v>7.5556369260566028</v>
      </c>
      <c r="AH93" s="13">
        <f t="shared" si="23"/>
        <v>7.204263821938337</v>
      </c>
      <c r="AI93" s="13">
        <f t="shared" si="24"/>
        <v>4.2872384850782268</v>
      </c>
    </row>
    <row r="94" spans="1:35" x14ac:dyDescent="0.25">
      <c r="A94" s="127" t="s">
        <v>15</v>
      </c>
      <c r="B94" s="125" t="s">
        <v>443</v>
      </c>
      <c r="C94" s="125" t="s">
        <v>14</v>
      </c>
      <c r="D94" s="104" t="s">
        <v>573</v>
      </c>
      <c r="E94" s="12" t="str">
        <f>'Hazard &amp; Exposure'!N93</f>
        <v>x</v>
      </c>
      <c r="F94" s="12">
        <f>'Hazard &amp; Exposure'!O93</f>
        <v>2.761697340378888</v>
      </c>
      <c r="G94" s="12">
        <f>'Hazard &amp; Exposure'!P93</f>
        <v>7.2893288062437689</v>
      </c>
      <c r="H94" s="12">
        <f>'Hazard &amp; Exposure'!Q93</f>
        <v>4.1666666666666661</v>
      </c>
      <c r="I94" s="12">
        <f>'Hazard &amp; Exposure'!R93</f>
        <v>2.761697340378888</v>
      </c>
      <c r="J94" s="12" t="str">
        <f>'Hazard &amp; Exposure'!U93</f>
        <v>x</v>
      </c>
      <c r="K94" s="12">
        <f>'Hazard &amp; Exposure'!W93</f>
        <v>9.5532740181644868</v>
      </c>
      <c r="L94" s="13">
        <f>'Hazard &amp; Exposure'!X93</f>
        <v>9.5532740181644868</v>
      </c>
      <c r="M94" s="13">
        <f t="shared" si="17"/>
        <v>7.5045855703162045</v>
      </c>
      <c r="N94" s="13">
        <f>Vulnerability!F93</f>
        <v>6.6446391264733862</v>
      </c>
      <c r="O94" s="13">
        <f>Vulnerability!I93</f>
        <v>3.7375000000000007</v>
      </c>
      <c r="P94" s="13">
        <f>Vulnerability!P93</f>
        <v>0.24564710037276191</v>
      </c>
      <c r="Q94" s="13">
        <f t="shared" si="18"/>
        <v>4.3181063383298834</v>
      </c>
      <c r="R94" s="13">
        <f>Vulnerability!V93</f>
        <v>0</v>
      </c>
      <c r="S94" s="13">
        <f>Vulnerability!AD93</f>
        <v>7.4956142174085354</v>
      </c>
      <c r="T94" s="13">
        <f>Vulnerability!AG93</f>
        <v>6.5354657414531081</v>
      </c>
      <c r="U94" s="13">
        <f>Vulnerability!AJ93</f>
        <v>2.4925567294241877</v>
      </c>
      <c r="V94" s="13">
        <f>Vulnerability!AM93</f>
        <v>6.1844277867193522</v>
      </c>
      <c r="W94" s="13" t="str">
        <f>Vulnerability!AO93</f>
        <v>x</v>
      </c>
      <c r="X94" s="13">
        <f t="shared" si="25"/>
        <v>5.9629473156540982</v>
      </c>
      <c r="Y94" s="13">
        <f t="shared" si="19"/>
        <v>3.547922633390729</v>
      </c>
      <c r="Z94" s="13">
        <f t="shared" si="20"/>
        <v>3.9433516685378223</v>
      </c>
      <c r="AA94" s="13">
        <f>'Lack of Coping Capacity'!G93</f>
        <v>6.3033318759630186</v>
      </c>
      <c r="AB94" s="13">
        <f>'Lack of Coping Capacity'!J93</f>
        <v>7.3330000000000002</v>
      </c>
      <c r="AC94" s="13">
        <f t="shared" si="21"/>
        <v>6.8181659379815098</v>
      </c>
      <c r="AD94" s="13">
        <f>'Lack of Coping Capacity'!P93</f>
        <v>6.6474939953157488</v>
      </c>
      <c r="AE94" s="13">
        <f>'Lack of Coping Capacity'!S93</f>
        <v>7.7455555555555566</v>
      </c>
      <c r="AF94" s="13">
        <f>'Lack of Coping Capacity'!X93</f>
        <v>8.4107749170947468</v>
      </c>
      <c r="AG94" s="13">
        <f t="shared" si="22"/>
        <v>7.601274822655351</v>
      </c>
      <c r="AH94" s="13">
        <f t="shared" si="23"/>
        <v>7.2294188573381168</v>
      </c>
      <c r="AI94" s="13">
        <f t="shared" si="24"/>
        <v>5.9808815803113999</v>
      </c>
    </row>
    <row r="95" spans="1:35" x14ac:dyDescent="0.25">
      <c r="A95" s="127" t="s">
        <v>15</v>
      </c>
      <c r="B95" s="125" t="s">
        <v>444</v>
      </c>
      <c r="C95" s="125" t="s">
        <v>14</v>
      </c>
      <c r="D95" s="104" t="s">
        <v>574</v>
      </c>
      <c r="E95" s="12" t="str">
        <f>'Hazard &amp; Exposure'!N94</f>
        <v>x</v>
      </c>
      <c r="F95" s="12">
        <f>'Hazard &amp; Exposure'!O94</f>
        <v>4.4439874120250993</v>
      </c>
      <c r="G95" s="12">
        <f>'Hazard &amp; Exposure'!P94</f>
        <v>6.2578441928480162</v>
      </c>
      <c r="H95" s="12">
        <f>'Hazard &amp; Exposure'!Q94</f>
        <v>0</v>
      </c>
      <c r="I95" s="12">
        <f>'Hazard &amp; Exposure'!R94</f>
        <v>4.4439874120250993</v>
      </c>
      <c r="J95" s="12" t="str">
        <f>'Hazard &amp; Exposure'!U94</f>
        <v>x</v>
      </c>
      <c r="K95" s="12">
        <f>'Hazard &amp; Exposure'!W94</f>
        <v>7.053274018164486</v>
      </c>
      <c r="L95" s="13">
        <f>'Hazard &amp; Exposure'!X94</f>
        <v>7.053274018164486</v>
      </c>
      <c r="M95" s="13">
        <f t="shared" si="17"/>
        <v>5.9097553407936507</v>
      </c>
      <c r="N95" s="13">
        <f>Vulnerability!F94</f>
        <v>3.017396037471729</v>
      </c>
      <c r="O95" s="13">
        <f>Vulnerability!I94</f>
        <v>5.2849999999999993</v>
      </c>
      <c r="P95" s="13">
        <f>Vulnerability!P94</f>
        <v>0.24561210484753815</v>
      </c>
      <c r="Q95" s="13">
        <f t="shared" si="18"/>
        <v>2.8913510449477489</v>
      </c>
      <c r="R95" s="13">
        <f>Vulnerability!V94</f>
        <v>0</v>
      </c>
      <c r="S95" s="13">
        <f>Vulnerability!AD94</f>
        <v>5.6493572652687645</v>
      </c>
      <c r="T95" s="13">
        <f>Vulnerability!AG94</f>
        <v>6.0799188652090823</v>
      </c>
      <c r="U95" s="13">
        <f>Vulnerability!AJ94</f>
        <v>2.7334654867763732</v>
      </c>
      <c r="V95" s="13">
        <f>Vulnerability!AM94</f>
        <v>0</v>
      </c>
      <c r="W95" s="13" t="str">
        <f>Vulnerability!AO94</f>
        <v>x</v>
      </c>
      <c r="X95" s="13">
        <f t="shared" si="25"/>
        <v>3.9994569637360042</v>
      </c>
      <c r="Y95" s="13">
        <f t="shared" si="19"/>
        <v>2.2218828310364578</v>
      </c>
      <c r="Z95" s="13">
        <f t="shared" si="20"/>
        <v>2.5631684559707719</v>
      </c>
      <c r="AA95" s="13">
        <f>'Lack of Coping Capacity'!G94</f>
        <v>6.3033318759630186</v>
      </c>
      <c r="AB95" s="13">
        <f>'Lack of Coping Capacity'!J94</f>
        <v>7.3330000000000002</v>
      </c>
      <c r="AC95" s="13">
        <f t="shared" si="21"/>
        <v>6.8181659379815098</v>
      </c>
      <c r="AD95" s="13">
        <f>'Lack of Coping Capacity'!P94</f>
        <v>6.6474939953157488</v>
      </c>
      <c r="AE95" s="13">
        <f>'Lack of Coping Capacity'!S94</f>
        <v>7.7455555555555566</v>
      </c>
      <c r="AF95" s="13">
        <f>'Lack of Coping Capacity'!X94</f>
        <v>8.4739877838283579</v>
      </c>
      <c r="AG95" s="13">
        <f t="shared" si="22"/>
        <v>7.6223457782332211</v>
      </c>
      <c r="AH95" s="13">
        <f t="shared" si="23"/>
        <v>7.2410880755259193</v>
      </c>
      <c r="AI95" s="13">
        <f t="shared" si="24"/>
        <v>4.7868537672448088</v>
      </c>
    </row>
    <row r="96" spans="1:35" x14ac:dyDescent="0.25">
      <c r="A96" s="127" t="s">
        <v>15</v>
      </c>
      <c r="B96" s="125" t="s">
        <v>445</v>
      </c>
      <c r="C96" s="125" t="s">
        <v>14</v>
      </c>
      <c r="D96" s="104" t="s">
        <v>575</v>
      </c>
      <c r="E96" s="12" t="str">
        <f>'Hazard &amp; Exposure'!N95</f>
        <v>x</v>
      </c>
      <c r="F96" s="12">
        <f>'Hazard &amp; Exposure'!O95</f>
        <v>7.0693922679736705</v>
      </c>
      <c r="G96" s="12">
        <f>'Hazard &amp; Exposure'!P95</f>
        <v>3.6370804926642712</v>
      </c>
      <c r="H96" s="12">
        <f>'Hazard &amp; Exposure'!Q95</f>
        <v>6.25</v>
      </c>
      <c r="I96" s="12">
        <f>'Hazard &amp; Exposure'!R95</f>
        <v>7.0693922679736705</v>
      </c>
      <c r="J96" s="12" t="str">
        <f>'Hazard &amp; Exposure'!U95</f>
        <v>x</v>
      </c>
      <c r="K96" s="12">
        <f>'Hazard &amp; Exposure'!W95</f>
        <v>7.053274018164486</v>
      </c>
      <c r="L96" s="13">
        <f>'Hazard &amp; Exposure'!X95</f>
        <v>7.053274018164486</v>
      </c>
      <c r="M96" s="13">
        <f t="shared" si="17"/>
        <v>7.0613411619727113</v>
      </c>
      <c r="N96" s="13">
        <f>Vulnerability!F95</f>
        <v>7.8857202859073441</v>
      </c>
      <c r="O96" s="13">
        <f>Vulnerability!I95</f>
        <v>2.625</v>
      </c>
      <c r="P96" s="13">
        <f>Vulnerability!P95</f>
        <v>0.24570410024305644</v>
      </c>
      <c r="Q96" s="13">
        <f t="shared" si="18"/>
        <v>4.6605361680144357</v>
      </c>
      <c r="R96" s="13">
        <f>Vulnerability!V95</f>
        <v>0</v>
      </c>
      <c r="S96" s="13">
        <f>Vulnerability!AD95</f>
        <v>5.0297741727967944</v>
      </c>
      <c r="T96" s="13">
        <f>Vulnerability!AG95</f>
        <v>8.6132446384296628</v>
      </c>
      <c r="U96" s="13">
        <f>Vulnerability!AJ95</f>
        <v>5.5421099474662761</v>
      </c>
      <c r="V96" s="13">
        <f>Vulnerability!AM95</f>
        <v>0</v>
      </c>
      <c r="W96" s="13" t="str">
        <f>Vulnerability!AO95</f>
        <v>x</v>
      </c>
      <c r="X96" s="13">
        <f t="shared" si="25"/>
        <v>5.5740952054931245</v>
      </c>
      <c r="Y96" s="13">
        <f t="shared" si="19"/>
        <v>3.2674895654658243</v>
      </c>
      <c r="Z96" s="13">
        <f t="shared" si="20"/>
        <v>3.9980338160528954</v>
      </c>
      <c r="AA96" s="13">
        <f>'Lack of Coping Capacity'!G95</f>
        <v>6.3033318759630186</v>
      </c>
      <c r="AB96" s="13">
        <f>'Lack of Coping Capacity'!J95</f>
        <v>7.3330000000000002</v>
      </c>
      <c r="AC96" s="13">
        <f t="shared" si="21"/>
        <v>6.8181659379815098</v>
      </c>
      <c r="AD96" s="13">
        <f>'Lack of Coping Capacity'!P95</f>
        <v>6.6474939953157488</v>
      </c>
      <c r="AE96" s="13">
        <f>'Lack of Coping Capacity'!S95</f>
        <v>7.7455555555555566</v>
      </c>
      <c r="AF96" s="13">
        <f>'Lack of Coping Capacity'!X95</f>
        <v>8.124683923716173</v>
      </c>
      <c r="AG96" s="13">
        <f t="shared" si="22"/>
        <v>7.5059111581958264</v>
      </c>
      <c r="AH96" s="13">
        <f t="shared" si="23"/>
        <v>7.1770386999785032</v>
      </c>
      <c r="AI96" s="13">
        <f t="shared" si="24"/>
        <v>5.8734460224773404</v>
      </c>
    </row>
    <row r="97" spans="1:35" x14ac:dyDescent="0.25">
      <c r="A97" s="127" t="s">
        <v>15</v>
      </c>
      <c r="B97" s="125" t="s">
        <v>446</v>
      </c>
      <c r="C97" s="125" t="s">
        <v>14</v>
      </c>
      <c r="D97" s="104" t="s">
        <v>576</v>
      </c>
      <c r="E97" s="12" t="str">
        <f>'Hazard &amp; Exposure'!N96</f>
        <v>x</v>
      </c>
      <c r="F97" s="12">
        <f>'Hazard &amp; Exposure'!O96</f>
        <v>3.1638942379153145</v>
      </c>
      <c r="G97" s="12">
        <f>'Hazard &amp; Exposure'!P96</f>
        <v>6.6241931274039967</v>
      </c>
      <c r="H97" s="12">
        <f>'Hazard &amp; Exposure'!Q96</f>
        <v>6.25</v>
      </c>
      <c r="I97" s="12">
        <f>'Hazard &amp; Exposure'!R96</f>
        <v>3.1638942379153145</v>
      </c>
      <c r="J97" s="12">
        <f>'Hazard &amp; Exposure'!U96</f>
        <v>8</v>
      </c>
      <c r="K97" s="12">
        <f>'Hazard &amp; Exposure'!W96</f>
        <v>7.053274018164486</v>
      </c>
      <c r="L97" s="13">
        <f>'Hazard &amp; Exposure'!X96</f>
        <v>7.2951608519885607</v>
      </c>
      <c r="M97" s="13">
        <f t="shared" si="17"/>
        <v>5.6041896220598462</v>
      </c>
      <c r="N97" s="13">
        <f>Vulnerability!F96</f>
        <v>7.7726765237892081</v>
      </c>
      <c r="O97" s="13">
        <f>Vulnerability!I96</f>
        <v>6.8524999999999991</v>
      </c>
      <c r="P97" s="13">
        <f>Vulnerability!P96</f>
        <v>0.24567222674320988</v>
      </c>
      <c r="Q97" s="13">
        <f t="shared" si="18"/>
        <v>5.6608813185804063</v>
      </c>
      <c r="R97" s="13">
        <f>Vulnerability!V96</f>
        <v>7.3595008172643528</v>
      </c>
      <c r="S97" s="13">
        <f>Vulnerability!AD96</f>
        <v>7.411227069591992</v>
      </c>
      <c r="T97" s="13">
        <f>Vulnerability!AG96</f>
        <v>6.791026291317948</v>
      </c>
      <c r="U97" s="13">
        <f>Vulnerability!AJ96</f>
        <v>4.9235003761861016</v>
      </c>
      <c r="V97" s="13">
        <f>Vulnerability!AM96</f>
        <v>6.1844277867193522</v>
      </c>
      <c r="W97" s="13" t="str">
        <f>Vulnerability!AO96</f>
        <v>x</v>
      </c>
      <c r="X97" s="13">
        <f t="shared" si="25"/>
        <v>6.412824521285529</v>
      </c>
      <c r="Y97" s="13">
        <f t="shared" si="19"/>
        <v>6.9127613955881371</v>
      </c>
      <c r="Z97" s="13">
        <f t="shared" si="20"/>
        <v>6.3276008206438563</v>
      </c>
      <c r="AA97" s="13">
        <f>'Lack of Coping Capacity'!G96</f>
        <v>6.3033318759630186</v>
      </c>
      <c r="AB97" s="13">
        <f>'Lack of Coping Capacity'!J96</f>
        <v>7.3330000000000002</v>
      </c>
      <c r="AC97" s="13">
        <f t="shared" si="21"/>
        <v>6.8181659379815098</v>
      </c>
      <c r="AD97" s="13">
        <f>'Lack of Coping Capacity'!P96</f>
        <v>6.6474939953157488</v>
      </c>
      <c r="AE97" s="13">
        <f>'Lack of Coping Capacity'!S96</f>
        <v>7.7455555555555566</v>
      </c>
      <c r="AF97" s="13">
        <f>'Lack of Coping Capacity'!X96</f>
        <v>8.7957338229354338</v>
      </c>
      <c r="AG97" s="13">
        <f t="shared" si="22"/>
        <v>7.7295944579355798</v>
      </c>
      <c r="AH97" s="13">
        <f t="shared" si="23"/>
        <v>7.3010368868856492</v>
      </c>
      <c r="AI97" s="13">
        <f t="shared" si="24"/>
        <v>6.3735120703472052</v>
      </c>
    </row>
    <row r="98" spans="1:35" x14ac:dyDescent="0.25">
      <c r="A98" s="127" t="s">
        <v>15</v>
      </c>
      <c r="B98" s="125" t="s">
        <v>447</v>
      </c>
      <c r="C98" s="125" t="s">
        <v>14</v>
      </c>
      <c r="D98" s="104" t="s">
        <v>577</v>
      </c>
      <c r="E98" s="12" t="str">
        <f>'Hazard &amp; Exposure'!N97</f>
        <v>x</v>
      </c>
      <c r="F98" s="12">
        <f>'Hazard &amp; Exposure'!O97</f>
        <v>6.0701995606328376</v>
      </c>
      <c r="G98" s="12">
        <f>'Hazard &amp; Exposure'!P97</f>
        <v>6.2953591774022835</v>
      </c>
      <c r="H98" s="12">
        <f>'Hazard &amp; Exposure'!Q97</f>
        <v>3.125</v>
      </c>
      <c r="I98" s="12">
        <f>'Hazard &amp; Exposure'!R97</f>
        <v>6.0701995606328376</v>
      </c>
      <c r="J98" s="12" t="str">
        <f>'Hazard &amp; Exposure'!U97</f>
        <v>x</v>
      </c>
      <c r="K98" s="12">
        <f>'Hazard &amp; Exposure'!W97</f>
        <v>9.5532740181644868</v>
      </c>
      <c r="L98" s="13">
        <f>'Hazard &amp; Exposure'!X97</f>
        <v>9.5532740181644868</v>
      </c>
      <c r="M98" s="13">
        <f t="shared" si="17"/>
        <v>8.308805097200759</v>
      </c>
      <c r="N98" s="13">
        <f>Vulnerability!F97</f>
        <v>9.7661523022508305</v>
      </c>
      <c r="O98" s="13">
        <f>Vulnerability!I97</f>
        <v>6.8250000000000002</v>
      </c>
      <c r="P98" s="13">
        <f>Vulnerability!P97</f>
        <v>0.24571547942348756</v>
      </c>
      <c r="Q98" s="13">
        <f t="shared" si="18"/>
        <v>6.6507550209812871</v>
      </c>
      <c r="R98" s="13">
        <f>Vulnerability!V97</f>
        <v>6.7006675640234494</v>
      </c>
      <c r="S98" s="13">
        <f>Vulnerability!AD97</f>
        <v>6.0654545454545454</v>
      </c>
      <c r="T98" s="13">
        <f>Vulnerability!AG97</f>
        <v>9.2132575055195822</v>
      </c>
      <c r="U98" s="13">
        <f>Vulnerability!AJ97</f>
        <v>8.62530527026912</v>
      </c>
      <c r="V98" s="13">
        <f>Vulnerability!AM97</f>
        <v>0</v>
      </c>
      <c r="W98" s="13" t="str">
        <f>Vulnerability!AO97</f>
        <v>x</v>
      </c>
      <c r="X98" s="13">
        <f t="shared" si="25"/>
        <v>7.0783613634758114</v>
      </c>
      <c r="Y98" s="13">
        <f t="shared" si="19"/>
        <v>6.8937404727301885</v>
      </c>
      <c r="Z98" s="13">
        <f t="shared" si="20"/>
        <v>6.7739490422881055</v>
      </c>
      <c r="AA98" s="13">
        <f>'Lack of Coping Capacity'!G97</f>
        <v>6.3033318759630186</v>
      </c>
      <c r="AB98" s="13">
        <f>'Lack of Coping Capacity'!J97</f>
        <v>7.3330000000000002</v>
      </c>
      <c r="AC98" s="13">
        <f t="shared" si="21"/>
        <v>6.8181659379815098</v>
      </c>
      <c r="AD98" s="13">
        <f>'Lack of Coping Capacity'!P97</f>
        <v>6.6474939953157488</v>
      </c>
      <c r="AE98" s="13">
        <f>'Lack of Coping Capacity'!S97</f>
        <v>7.7455555555555566</v>
      </c>
      <c r="AF98" s="13">
        <f>'Lack of Coping Capacity'!X97</f>
        <v>8.2991816139496493</v>
      </c>
      <c r="AG98" s="13">
        <f t="shared" si="22"/>
        <v>7.5640770549403173</v>
      </c>
      <c r="AH98" s="13">
        <f t="shared" si="23"/>
        <v>7.2089036934608499</v>
      </c>
      <c r="AI98" s="13">
        <f t="shared" si="24"/>
        <v>7.4031504185013164</v>
      </c>
    </row>
    <row r="99" spans="1:35" x14ac:dyDescent="0.25">
      <c r="A99" s="127" t="s">
        <v>15</v>
      </c>
      <c r="B99" s="125" t="s">
        <v>448</v>
      </c>
      <c r="C99" s="125" t="s">
        <v>14</v>
      </c>
      <c r="D99" s="104" t="s">
        <v>578</v>
      </c>
      <c r="E99" s="12" t="str">
        <f>'Hazard &amp; Exposure'!N98</f>
        <v>x</v>
      </c>
      <c r="F99" s="12">
        <f>'Hazard &amp; Exposure'!O98</f>
        <v>5.2508802294835899</v>
      </c>
      <c r="G99" s="12">
        <f>'Hazard &amp; Exposure'!P98</f>
        <v>6.6879719058090341</v>
      </c>
      <c r="H99" s="12">
        <f>'Hazard &amp; Exposure'!Q98</f>
        <v>5.2083333333333339</v>
      </c>
      <c r="I99" s="12">
        <f>'Hazard &amp; Exposure'!R98</f>
        <v>5.2508802294835899</v>
      </c>
      <c r="J99" s="12">
        <f>'Hazard &amp; Exposure'!U98</f>
        <v>8</v>
      </c>
      <c r="K99" s="12">
        <f>'Hazard &amp; Exposure'!W98</f>
        <v>7.053274018164486</v>
      </c>
      <c r="L99" s="13">
        <f>'Hazard &amp; Exposure'!X98</f>
        <v>7.2951608519885607</v>
      </c>
      <c r="M99" s="13">
        <f t="shared" si="17"/>
        <v>6.3822265120471302</v>
      </c>
      <c r="N99" s="13">
        <f>Vulnerability!F98</f>
        <v>8.3636592575694326</v>
      </c>
      <c r="O99" s="13">
        <f>Vulnerability!I98</f>
        <v>2.2424999999999997</v>
      </c>
      <c r="P99" s="13">
        <f>Vulnerability!P98</f>
        <v>0.24571088160730939</v>
      </c>
      <c r="Q99" s="13">
        <f t="shared" si="18"/>
        <v>4.8038823491865434</v>
      </c>
      <c r="R99" s="13">
        <f>Vulnerability!V98</f>
        <v>0</v>
      </c>
      <c r="S99" s="13">
        <f>Vulnerability!AD98</f>
        <v>6.7324515487386432</v>
      </c>
      <c r="T99" s="13">
        <f>Vulnerability!AG98</f>
        <v>8.2132539030333565</v>
      </c>
      <c r="U99" s="13">
        <f>Vulnerability!AJ98</f>
        <v>5.7281196049702423</v>
      </c>
      <c r="V99" s="13">
        <f>Vulnerability!AM98</f>
        <v>0.3092084762258196</v>
      </c>
      <c r="W99" s="13" t="str">
        <f>Vulnerability!AO98</f>
        <v>x</v>
      </c>
      <c r="X99" s="13">
        <f t="shared" si="25"/>
        <v>5.8993376655660681</v>
      </c>
      <c r="Y99" s="13">
        <f t="shared" si="19"/>
        <v>3.5013414799468823</v>
      </c>
      <c r="Z99" s="13">
        <f t="shared" si="20"/>
        <v>4.1831562982316903</v>
      </c>
      <c r="AA99" s="13">
        <f>'Lack of Coping Capacity'!G98</f>
        <v>6.3033318759630186</v>
      </c>
      <c r="AB99" s="13">
        <f>'Lack of Coping Capacity'!J98</f>
        <v>7.3330000000000002</v>
      </c>
      <c r="AC99" s="13">
        <f t="shared" si="21"/>
        <v>6.8181659379815098</v>
      </c>
      <c r="AD99" s="13">
        <f>'Lack of Coping Capacity'!P98</f>
        <v>6.6474939953157488</v>
      </c>
      <c r="AE99" s="13">
        <f>'Lack of Coping Capacity'!S98</f>
        <v>7.7455555555555566</v>
      </c>
      <c r="AF99" s="13">
        <f>'Lack of Coping Capacity'!X98</f>
        <v>7.4324081554812738</v>
      </c>
      <c r="AG99" s="13">
        <f t="shared" si="22"/>
        <v>7.2751525687841934</v>
      </c>
      <c r="AH99" s="13">
        <f t="shared" si="23"/>
        <v>7.0530869972587054</v>
      </c>
      <c r="AI99" s="13">
        <f t="shared" si="24"/>
        <v>5.7317228443665496</v>
      </c>
    </row>
    <row r="100" spans="1:35" x14ac:dyDescent="0.25">
      <c r="A100" s="127" t="s">
        <v>17</v>
      </c>
      <c r="B100" s="125" t="s">
        <v>449</v>
      </c>
      <c r="C100" s="125" t="s">
        <v>16</v>
      </c>
      <c r="D100" s="104" t="s">
        <v>579</v>
      </c>
      <c r="E100" s="12">
        <f>'Hazard &amp; Exposure'!N99</f>
        <v>4</v>
      </c>
      <c r="F100" s="12">
        <f>'Hazard &amp; Exposure'!O99</f>
        <v>4.1065696659464264</v>
      </c>
      <c r="G100" s="12">
        <f>'Hazard &amp; Exposure'!P99</f>
        <v>3.9235152308416605</v>
      </c>
      <c r="H100" s="12">
        <f>'Hazard &amp; Exposure'!Q99</f>
        <v>8.3333333333333339</v>
      </c>
      <c r="I100" s="12">
        <f>'Hazard &amp; Exposure'!R99</f>
        <v>5.4954669448590945</v>
      </c>
      <c r="J100" s="12" t="str">
        <f>'Hazard &amp; Exposure'!U99</f>
        <v>x</v>
      </c>
      <c r="K100" s="12">
        <f>'Hazard &amp; Exposure'!W99</f>
        <v>2.6010884236067664</v>
      </c>
      <c r="L100" s="13">
        <f>'Hazard &amp; Exposure'!X99</f>
        <v>2.6010884236067664</v>
      </c>
      <c r="M100" s="13">
        <f t="shared" ref="M100:M131" si="26">(10-GEOMEAN(((10-I100)/10*9+1),((10-L100)/10*9+1)))/9*10</f>
        <v>4.1981335138845663</v>
      </c>
      <c r="N100" s="13">
        <f>Vulnerability!F99</f>
        <v>8.7317918997017685</v>
      </c>
      <c r="O100" s="13">
        <f>Vulnerability!I99</f>
        <v>7.1675000000000004</v>
      </c>
      <c r="P100" s="13">
        <f>Vulnerability!P99</f>
        <v>2.811227019976609</v>
      </c>
      <c r="Q100" s="13">
        <f t="shared" ref="Q100:Q131" si="27">AVERAGE(N100,N100,O100,P100)</f>
        <v>6.8605777048450367</v>
      </c>
      <c r="R100" s="13">
        <f>Vulnerability!V99</f>
        <v>0</v>
      </c>
      <c r="S100" s="13">
        <f>Vulnerability!AD99</f>
        <v>3.7618263952213566</v>
      </c>
      <c r="T100" s="13">
        <f>Vulnerability!AG99</f>
        <v>3.9367516621194718</v>
      </c>
      <c r="U100" s="13">
        <f>Vulnerability!AJ99</f>
        <v>6.3862232584775231</v>
      </c>
      <c r="V100" s="13">
        <f>Vulnerability!AM99</f>
        <v>0.26640279392033328</v>
      </c>
      <c r="W100" s="13">
        <f>Vulnerability!AO99</f>
        <v>1.5789473684210531</v>
      </c>
      <c r="X100" s="13">
        <f t="shared" si="25"/>
        <v>3.4874108003813435</v>
      </c>
      <c r="Y100" s="13">
        <f t="shared" ref="Y100:Y131" si="28">(10-GEOMEAN(((10-R100)/10*9+1),((10-X100)/10*9+1)))/9*10</f>
        <v>1.9074280858037578</v>
      </c>
      <c r="Z100" s="13">
        <f t="shared" ref="Z100:Z131" si="29">(10-GEOMEAN(((10-Q100)/10*9+1),((10-Y100)/10*9+1)))/9*10</f>
        <v>4.8564678631110372</v>
      </c>
      <c r="AA100" s="13">
        <f>'Lack of Coping Capacity'!G99</f>
        <v>5.1186773692463392</v>
      </c>
      <c r="AB100" s="13">
        <f>'Lack of Coping Capacity'!J99</f>
        <v>5.8349999999999991</v>
      </c>
      <c r="AC100" s="13">
        <f t="shared" ref="AC100:AC131" si="30">AVERAGE(AA100:AB100)</f>
        <v>5.4768386846231696</v>
      </c>
      <c r="AD100" s="13">
        <f>'Lack of Coping Capacity'!P99</f>
        <v>6.6933904736480727</v>
      </c>
      <c r="AE100" s="13">
        <f>'Lack of Coping Capacity'!S99</f>
        <v>5.3599999999999994</v>
      </c>
      <c r="AF100" s="13">
        <f>'Lack of Coping Capacity'!X99</f>
        <v>7.0676304522353988</v>
      </c>
      <c r="AG100" s="13">
        <f t="shared" ref="AG100:AG131" si="31">AVERAGE(AD100:AF100)</f>
        <v>6.3736736419611573</v>
      </c>
      <c r="AH100" s="13">
        <f t="shared" ref="AH100:AH131" si="32">(10-GEOMEAN(((10-AC100)/10*9+1),((10-AG100)/10*9+1)))/9*10</f>
        <v>5.9446797213951497</v>
      </c>
      <c r="AI100" s="13">
        <f t="shared" ref="AI100:AI131" si="33">M100^(1/3)*Z100^(1/3)*AH100^(1/3)</f>
        <v>4.9488209628948052</v>
      </c>
    </row>
    <row r="101" spans="1:35" x14ac:dyDescent="0.25">
      <c r="A101" s="127" t="s">
        <v>17</v>
      </c>
      <c r="B101" s="125" t="s">
        <v>450</v>
      </c>
      <c r="C101" s="125" t="s">
        <v>16</v>
      </c>
      <c r="D101" s="104" t="s">
        <v>580</v>
      </c>
      <c r="E101" s="12">
        <f>'Hazard &amp; Exposure'!N100</f>
        <v>1.7777777777777786</v>
      </c>
      <c r="F101" s="12">
        <f>'Hazard &amp; Exposure'!O100</f>
        <v>0</v>
      </c>
      <c r="G101" s="12">
        <f>'Hazard &amp; Exposure'!P100</f>
        <v>0.33795505604367726</v>
      </c>
      <c r="H101" s="12">
        <f>'Hazard &amp; Exposure'!Q100</f>
        <v>0</v>
      </c>
      <c r="I101" s="12">
        <f>'Hazard &amp; Exposure'!R100</f>
        <v>0.55573586581426371</v>
      </c>
      <c r="J101" s="12">
        <f>'Hazard &amp; Exposure'!U100</f>
        <v>4</v>
      </c>
      <c r="K101" s="12">
        <f>'Hazard &amp; Exposure'!W100</f>
        <v>2.6010884236067664</v>
      </c>
      <c r="L101" s="13">
        <f>'Hazard &amp; Exposure'!X100</f>
        <v>3.0367183595804659</v>
      </c>
      <c r="M101" s="13">
        <f t="shared" si="26"/>
        <v>1.8791966092154806</v>
      </c>
      <c r="N101" s="13">
        <f>Vulnerability!F100</f>
        <v>5.877387476491994</v>
      </c>
      <c r="O101" s="13">
        <f>Vulnerability!I100</f>
        <v>7.1675000000000004</v>
      </c>
      <c r="P101" s="13">
        <f>Vulnerability!P100</f>
        <v>2.8103369115710728</v>
      </c>
      <c r="Q101" s="13">
        <f t="shared" si="27"/>
        <v>5.4331529661387661</v>
      </c>
      <c r="R101" s="13">
        <f>Vulnerability!V100</f>
        <v>0</v>
      </c>
      <c r="S101" s="13">
        <f>Vulnerability!AD100</f>
        <v>3.9958864943923933</v>
      </c>
      <c r="T101" s="13">
        <f>Vulnerability!AG100</f>
        <v>3.3478643589117358</v>
      </c>
      <c r="U101" s="13">
        <f>Vulnerability!AJ100</f>
        <v>3.8876200838330557</v>
      </c>
      <c r="V101" s="13">
        <f>Vulnerability!AM100</f>
        <v>1.5033207651100646</v>
      </c>
      <c r="W101" s="13" t="str">
        <f>Vulnerability!AO100</f>
        <v>x</v>
      </c>
      <c r="X101" s="13">
        <f t="shared" si="25"/>
        <v>3.2424531956978391</v>
      </c>
      <c r="Y101" s="13">
        <f t="shared" si="28"/>
        <v>1.7607350548510858</v>
      </c>
      <c r="Z101" s="13">
        <f t="shared" si="29"/>
        <v>3.8247509850127583</v>
      </c>
      <c r="AA101" s="13">
        <f>'Lack of Coping Capacity'!G100</f>
        <v>5.1186773692463392</v>
      </c>
      <c r="AB101" s="13">
        <f>'Lack of Coping Capacity'!J100</f>
        <v>5.8349999999999991</v>
      </c>
      <c r="AC101" s="13">
        <f t="shared" si="30"/>
        <v>5.4768386846231696</v>
      </c>
      <c r="AD101" s="13">
        <f>'Lack of Coping Capacity'!P100</f>
        <v>6.6933904736480727</v>
      </c>
      <c r="AE101" s="13">
        <f>'Lack of Coping Capacity'!S100</f>
        <v>5.3599999999999994</v>
      </c>
      <c r="AF101" s="13">
        <f>'Lack of Coping Capacity'!X100</f>
        <v>7.5192066283815251</v>
      </c>
      <c r="AG101" s="13">
        <f t="shared" si="31"/>
        <v>6.5241990340098654</v>
      </c>
      <c r="AH101" s="13">
        <f t="shared" si="32"/>
        <v>6.0274203023840425</v>
      </c>
      <c r="AI101" s="13">
        <f t="shared" si="33"/>
        <v>3.5121168280608388</v>
      </c>
    </row>
    <row r="102" spans="1:35" x14ac:dyDescent="0.25">
      <c r="A102" s="127" t="s">
        <v>17</v>
      </c>
      <c r="B102" s="125" t="s">
        <v>451</v>
      </c>
      <c r="C102" s="125" t="s">
        <v>16</v>
      </c>
      <c r="D102" s="104" t="s">
        <v>581</v>
      </c>
      <c r="E102" s="12">
        <f>'Hazard &amp; Exposure'!N101</f>
        <v>1.7777777777777786</v>
      </c>
      <c r="F102" s="12">
        <f>'Hazard &amp; Exposure'!O101</f>
        <v>4.0423697322835928</v>
      </c>
      <c r="G102" s="12">
        <f>'Hazard &amp; Exposure'!P101</f>
        <v>5.9489223003617049</v>
      </c>
      <c r="H102" s="12">
        <f>'Hazard &amp; Exposure'!Q101</f>
        <v>7.291666666666667</v>
      </c>
      <c r="I102" s="12">
        <f>'Hazard &amp; Exposure'!R101</f>
        <v>5.1055548767680845</v>
      </c>
      <c r="J102" s="12" t="str">
        <f>'Hazard &amp; Exposure'!U101</f>
        <v>x</v>
      </c>
      <c r="K102" s="12">
        <f>'Hazard &amp; Exposure'!W101</f>
        <v>2.6010884236067664</v>
      </c>
      <c r="L102" s="13">
        <f>'Hazard &amp; Exposure'!X101</f>
        <v>2.6010884236067664</v>
      </c>
      <c r="M102" s="13">
        <f t="shared" si="26"/>
        <v>3.9621657479584234</v>
      </c>
      <c r="N102" s="13">
        <f>Vulnerability!F101</f>
        <v>7.6938116444526354</v>
      </c>
      <c r="O102" s="13">
        <f>Vulnerability!I101</f>
        <v>7.1675000000000004</v>
      </c>
      <c r="P102" s="13">
        <f>Vulnerability!P101</f>
        <v>2.8109805676361965</v>
      </c>
      <c r="Q102" s="13">
        <f t="shared" si="27"/>
        <v>6.341525964135367</v>
      </c>
      <c r="R102" s="13">
        <f>Vulnerability!V101</f>
        <v>0</v>
      </c>
      <c r="S102" s="13">
        <f>Vulnerability!AD101</f>
        <v>4.0296740600102172</v>
      </c>
      <c r="T102" s="13">
        <f>Vulnerability!AG101</f>
        <v>3.6367852856460625</v>
      </c>
      <c r="U102" s="13">
        <f>Vulnerability!AJ101</f>
        <v>4.4206945936269246</v>
      </c>
      <c r="V102" s="13">
        <f>Vulnerability!AM101</f>
        <v>1.5033207651100646</v>
      </c>
      <c r="W102" s="13">
        <f>Vulnerability!AO101</f>
        <v>1.5789473684210531</v>
      </c>
      <c r="X102" s="13">
        <f t="shared" si="25"/>
        <v>3.1276296981849354</v>
      </c>
      <c r="Y102" s="13">
        <f t="shared" si="28"/>
        <v>1.6927593958419744</v>
      </c>
      <c r="Z102" s="13">
        <f t="shared" si="29"/>
        <v>4.4087510454222212</v>
      </c>
      <c r="AA102" s="13">
        <f>'Lack of Coping Capacity'!G101</f>
        <v>5.1186773692463392</v>
      </c>
      <c r="AB102" s="13">
        <f>'Lack of Coping Capacity'!J101</f>
        <v>5.8349999999999991</v>
      </c>
      <c r="AC102" s="13">
        <f t="shared" si="30"/>
        <v>5.4768386846231696</v>
      </c>
      <c r="AD102" s="13">
        <f>'Lack of Coping Capacity'!P101</f>
        <v>6.6933904736480727</v>
      </c>
      <c r="AE102" s="13">
        <f>'Lack of Coping Capacity'!S101</f>
        <v>5.3599999999999994</v>
      </c>
      <c r="AF102" s="13">
        <f>'Lack of Coping Capacity'!X101</f>
        <v>7.4100662845870575</v>
      </c>
      <c r="AG102" s="13">
        <f t="shared" si="31"/>
        <v>6.4878189194117093</v>
      </c>
      <c r="AH102" s="13">
        <f t="shared" si="32"/>
        <v>6.0073000139711574</v>
      </c>
      <c r="AI102" s="13">
        <f t="shared" si="33"/>
        <v>4.7167462436807686</v>
      </c>
    </row>
    <row r="103" spans="1:35" x14ac:dyDescent="0.25">
      <c r="A103" s="127" t="s">
        <v>17</v>
      </c>
      <c r="B103" s="125" t="s">
        <v>452</v>
      </c>
      <c r="C103" s="125" t="s">
        <v>16</v>
      </c>
      <c r="D103" s="104" t="s">
        <v>582</v>
      </c>
      <c r="E103" s="12">
        <f>'Hazard &amp; Exposure'!N102</f>
        <v>4</v>
      </c>
      <c r="F103" s="12">
        <f>'Hazard &amp; Exposure'!O102</f>
        <v>3.97814275927318</v>
      </c>
      <c r="G103" s="12">
        <f>'Hazard &amp; Exposure'!P102</f>
        <v>7.6334300131218775</v>
      </c>
      <c r="H103" s="12">
        <f>'Hazard &amp; Exposure'!Q102</f>
        <v>0</v>
      </c>
      <c r="I103" s="12">
        <f>'Hazard &amp; Exposure'!R102</f>
        <v>4.4574028971956787</v>
      </c>
      <c r="J103" s="12" t="str">
        <f>'Hazard &amp; Exposure'!U102</f>
        <v>x</v>
      </c>
      <c r="K103" s="12">
        <f>'Hazard &amp; Exposure'!W102</f>
        <v>2.6010884236067664</v>
      </c>
      <c r="L103" s="13">
        <f>'Hazard &amp; Exposure'!X102</f>
        <v>2.6010884236067664</v>
      </c>
      <c r="M103" s="13">
        <f t="shared" si="26"/>
        <v>3.5862717203696497</v>
      </c>
      <c r="N103" s="13">
        <f>Vulnerability!F102</f>
        <v>9.1230173962215719</v>
      </c>
      <c r="O103" s="13">
        <f>Vulnerability!I102</f>
        <v>7.1675000000000004</v>
      </c>
      <c r="P103" s="13">
        <f>Vulnerability!P102</f>
        <v>2.8114135387062542</v>
      </c>
      <c r="Q103" s="13">
        <f t="shared" si="27"/>
        <v>7.0562370827873497</v>
      </c>
      <c r="R103" s="13">
        <f>Vulnerability!V102</f>
        <v>0</v>
      </c>
      <c r="S103" s="13">
        <f>Vulnerability!AD102</f>
        <v>3.0746212121212122</v>
      </c>
      <c r="T103" s="13">
        <f>Vulnerability!AG102</f>
        <v>4.6033935234487782</v>
      </c>
      <c r="U103" s="13">
        <f>Vulnerability!AJ102</f>
        <v>6.14305989346256</v>
      </c>
      <c r="V103" s="13">
        <f>Vulnerability!AM102</f>
        <v>0</v>
      </c>
      <c r="W103" s="13">
        <f>Vulnerability!AO102</f>
        <v>0</v>
      </c>
      <c r="X103" s="13">
        <f t="shared" si="25"/>
        <v>3.1451307879006558</v>
      </c>
      <c r="Y103" s="13">
        <f t="shared" si="28"/>
        <v>1.703088339023654</v>
      </c>
      <c r="Z103" s="13">
        <f t="shared" si="29"/>
        <v>4.9346762821490229</v>
      </c>
      <c r="AA103" s="13">
        <f>'Lack of Coping Capacity'!G102</f>
        <v>5.1186773692463392</v>
      </c>
      <c r="AB103" s="13">
        <f>'Lack of Coping Capacity'!J102</f>
        <v>5.8349999999999991</v>
      </c>
      <c r="AC103" s="13">
        <f t="shared" si="30"/>
        <v>5.4768386846231696</v>
      </c>
      <c r="AD103" s="13">
        <f>'Lack of Coping Capacity'!P102</f>
        <v>6.6933904736480727</v>
      </c>
      <c r="AE103" s="13">
        <f>'Lack of Coping Capacity'!S102</f>
        <v>5.3599999999999994</v>
      </c>
      <c r="AF103" s="13">
        <f>'Lack of Coping Capacity'!X102</f>
        <v>7.0484097299364388</v>
      </c>
      <c r="AG103" s="13">
        <f t="shared" si="31"/>
        <v>6.3672667345281697</v>
      </c>
      <c r="AH103" s="13">
        <f t="shared" si="32"/>
        <v>5.9411873624924585</v>
      </c>
      <c r="AI103" s="13">
        <f t="shared" si="33"/>
        <v>4.719815650716737</v>
      </c>
    </row>
    <row r="104" spans="1:35" x14ac:dyDescent="0.25">
      <c r="A104" s="127" t="s">
        <v>17</v>
      </c>
      <c r="B104" s="125" t="s">
        <v>453</v>
      </c>
      <c r="C104" s="125" t="s">
        <v>16</v>
      </c>
      <c r="D104" s="104" t="s">
        <v>583</v>
      </c>
      <c r="E104" s="12">
        <f>'Hazard &amp; Exposure'!N103</f>
        <v>5.4444444444444455</v>
      </c>
      <c r="F104" s="12">
        <f>'Hazard &amp; Exposure'!O103</f>
        <v>4.1818688495252694</v>
      </c>
      <c r="G104" s="12">
        <f>'Hazard &amp; Exposure'!P103</f>
        <v>8.0582171619204317</v>
      </c>
      <c r="H104" s="12">
        <f>'Hazard &amp; Exposure'!Q103</f>
        <v>3.125</v>
      </c>
      <c r="I104" s="12">
        <f>'Hazard &amp; Exposure'!R103</f>
        <v>5.5486739263717837</v>
      </c>
      <c r="J104" s="12">
        <f>'Hazard &amp; Exposure'!U103</f>
        <v>4</v>
      </c>
      <c r="K104" s="12">
        <f>'Hazard &amp; Exposure'!W103</f>
        <v>2.6010884236067664</v>
      </c>
      <c r="L104" s="13">
        <f>'Hazard &amp; Exposure'!X103</f>
        <v>3.0367183595804659</v>
      </c>
      <c r="M104" s="13">
        <f t="shared" si="26"/>
        <v>4.4093723452904259</v>
      </c>
      <c r="N104" s="13">
        <f>Vulnerability!F103</f>
        <v>8.9348108380691436</v>
      </c>
      <c r="O104" s="13">
        <f>Vulnerability!I103</f>
        <v>7.1675000000000004</v>
      </c>
      <c r="P104" s="13">
        <f>Vulnerability!P103</f>
        <v>2.8112649037401076</v>
      </c>
      <c r="Q104" s="13">
        <f t="shared" si="27"/>
        <v>6.9620966449695985</v>
      </c>
      <c r="R104" s="13">
        <f>Vulnerability!V103</f>
        <v>0</v>
      </c>
      <c r="S104" s="13">
        <f>Vulnerability!AD103</f>
        <v>3.0746212121212122</v>
      </c>
      <c r="T104" s="13">
        <f>Vulnerability!AG103</f>
        <v>4.4811850402074693</v>
      </c>
      <c r="U104" s="13">
        <f>Vulnerability!AJ103</f>
        <v>6.1082045090472921</v>
      </c>
      <c r="V104" s="13">
        <f>Vulnerability!AM103</f>
        <v>0</v>
      </c>
      <c r="W104" s="13">
        <f>Vulnerability!AO103</f>
        <v>1.5789473684210531</v>
      </c>
      <c r="X104" s="13">
        <f t="shared" si="25"/>
        <v>3.3459710471551003</v>
      </c>
      <c r="Y104" s="13">
        <f t="shared" si="28"/>
        <v>1.8224441430281402</v>
      </c>
      <c r="Z104" s="13">
        <f t="shared" si="29"/>
        <v>4.9031473852387473</v>
      </c>
      <c r="AA104" s="13">
        <f>'Lack of Coping Capacity'!G103</f>
        <v>5.1186773692463392</v>
      </c>
      <c r="AB104" s="13">
        <f>'Lack of Coping Capacity'!J103</f>
        <v>5.8349999999999991</v>
      </c>
      <c r="AC104" s="13">
        <f t="shared" si="30"/>
        <v>5.4768386846231696</v>
      </c>
      <c r="AD104" s="13">
        <f>'Lack of Coping Capacity'!P103</f>
        <v>6.6933904736480727</v>
      </c>
      <c r="AE104" s="13">
        <f>'Lack of Coping Capacity'!S103</f>
        <v>5.3599999999999994</v>
      </c>
      <c r="AF104" s="13">
        <f>'Lack of Coping Capacity'!X103</f>
        <v>7.6974986840694974</v>
      </c>
      <c r="AG104" s="13">
        <f t="shared" si="31"/>
        <v>6.5836297192391902</v>
      </c>
      <c r="AH104" s="13">
        <f t="shared" si="32"/>
        <v>6.0604612947348846</v>
      </c>
      <c r="AI104" s="13">
        <f t="shared" si="33"/>
        <v>5.0790887468229515</v>
      </c>
    </row>
    <row r="105" spans="1:35" x14ac:dyDescent="0.25">
      <c r="A105" s="127" t="s">
        <v>17</v>
      </c>
      <c r="B105" s="125" t="s">
        <v>454</v>
      </c>
      <c r="C105" s="125" t="s">
        <v>16</v>
      </c>
      <c r="D105" s="104" t="s">
        <v>584</v>
      </c>
      <c r="E105" s="12">
        <f>'Hazard &amp; Exposure'!N104</f>
        <v>7.1111111111111107</v>
      </c>
      <c r="F105" s="12">
        <f>'Hazard &amp; Exposure'!O104</f>
        <v>2.3319251394966343</v>
      </c>
      <c r="G105" s="12">
        <f>'Hazard &amp; Exposure'!P104</f>
        <v>1.4569032155764177</v>
      </c>
      <c r="H105" s="12">
        <f>'Hazard &amp; Exposure'!Q104</f>
        <v>0</v>
      </c>
      <c r="I105" s="12">
        <f>'Hazard &amp; Exposure'!R104</f>
        <v>3.2768670980588093</v>
      </c>
      <c r="J105" s="12" t="str">
        <f>'Hazard &amp; Exposure'!U104</f>
        <v>x</v>
      </c>
      <c r="K105" s="12">
        <f>'Hazard &amp; Exposure'!W104</f>
        <v>2.6010884236067664</v>
      </c>
      <c r="L105" s="13">
        <f>'Hazard &amp; Exposure'!X104</f>
        <v>2.6010884236067664</v>
      </c>
      <c r="M105" s="13">
        <f t="shared" si="26"/>
        <v>2.9459660241870478</v>
      </c>
      <c r="N105" s="13">
        <f>Vulnerability!F104</f>
        <v>7.7489395612249083</v>
      </c>
      <c r="O105" s="13">
        <f>Vulnerability!I104</f>
        <v>7.1675000000000004</v>
      </c>
      <c r="P105" s="13">
        <f>Vulnerability!P104</f>
        <v>2.8109958762727394</v>
      </c>
      <c r="Q105" s="13">
        <f t="shared" si="27"/>
        <v>6.3690937496806388</v>
      </c>
      <c r="R105" s="13">
        <f>Vulnerability!V104</f>
        <v>0</v>
      </c>
      <c r="S105" s="13">
        <f>Vulnerability!AD104</f>
        <v>3.0746212121212122</v>
      </c>
      <c r="T105" s="13">
        <f>Vulnerability!AG104</f>
        <v>4.5590723523375356</v>
      </c>
      <c r="U105" s="13">
        <f>Vulnerability!AJ104</f>
        <v>4.2204471960421213</v>
      </c>
      <c r="V105" s="13">
        <f>Vulnerability!AM104</f>
        <v>0</v>
      </c>
      <c r="W105" s="13">
        <f>Vulnerability!AO104</f>
        <v>0</v>
      </c>
      <c r="X105" s="13">
        <f t="shared" si="25"/>
        <v>2.5949517037439662</v>
      </c>
      <c r="Y105" s="13">
        <f t="shared" si="28"/>
        <v>1.3836246210053282</v>
      </c>
      <c r="Z105" s="13">
        <f t="shared" si="29"/>
        <v>4.3193580370394393</v>
      </c>
      <c r="AA105" s="13">
        <f>'Lack of Coping Capacity'!G104</f>
        <v>5.1186773692463392</v>
      </c>
      <c r="AB105" s="13">
        <f>'Lack of Coping Capacity'!J104</f>
        <v>5.8349999999999991</v>
      </c>
      <c r="AC105" s="13">
        <f t="shared" si="30"/>
        <v>5.4768386846231696</v>
      </c>
      <c r="AD105" s="13">
        <f>'Lack of Coping Capacity'!P104</f>
        <v>6.6933904736480727</v>
      </c>
      <c r="AE105" s="13">
        <f>'Lack of Coping Capacity'!S104</f>
        <v>5.3599999999999994</v>
      </c>
      <c r="AF105" s="13">
        <f>'Lack of Coping Capacity'!X104</f>
        <v>7.2129307270284935</v>
      </c>
      <c r="AG105" s="13">
        <f t="shared" si="31"/>
        <v>6.4221070668921882</v>
      </c>
      <c r="AH105" s="13">
        <f t="shared" si="32"/>
        <v>5.9711572013923551</v>
      </c>
      <c r="AI105" s="13">
        <f t="shared" si="33"/>
        <v>4.2354719947114221</v>
      </c>
    </row>
    <row r="106" spans="1:35" x14ac:dyDescent="0.25">
      <c r="A106" s="127" t="s">
        <v>17</v>
      </c>
      <c r="B106" s="125" t="s">
        <v>455</v>
      </c>
      <c r="C106" s="125" t="s">
        <v>16</v>
      </c>
      <c r="D106" s="104" t="s">
        <v>585</v>
      </c>
      <c r="E106" s="12">
        <f>'Hazard &amp; Exposure'!N105</f>
        <v>2.7777777777777786</v>
      </c>
      <c r="F106" s="12">
        <f>'Hazard &amp; Exposure'!O105</f>
        <v>2.2547352723026619</v>
      </c>
      <c r="G106" s="12">
        <f>'Hazard &amp; Exposure'!P105</f>
        <v>5.7714192793027186</v>
      </c>
      <c r="H106" s="12">
        <f>'Hazard &amp; Exposure'!Q105</f>
        <v>7.291666666666667</v>
      </c>
      <c r="I106" s="12">
        <f>'Hazard &amp; Exposure'!R105</f>
        <v>4.8824056345240665</v>
      </c>
      <c r="J106" s="12" t="str">
        <f>'Hazard &amp; Exposure'!U105</f>
        <v>x</v>
      </c>
      <c r="K106" s="12">
        <f>'Hazard &amp; Exposure'!W105</f>
        <v>2.6010884236067664</v>
      </c>
      <c r="L106" s="13">
        <f>'Hazard &amp; Exposure'!X105</f>
        <v>2.6010884236067664</v>
      </c>
      <c r="M106" s="13">
        <f t="shared" si="26"/>
        <v>3.8305599699173132</v>
      </c>
      <c r="N106" s="13">
        <f>Vulnerability!F105</f>
        <v>8.0864955459212169</v>
      </c>
      <c r="O106" s="13">
        <f>Vulnerability!I105</f>
        <v>7.1675000000000004</v>
      </c>
      <c r="P106" s="13">
        <f>Vulnerability!P105</f>
        <v>2.8110841837290663</v>
      </c>
      <c r="Q106" s="13">
        <f t="shared" si="27"/>
        <v>6.5378938188928748</v>
      </c>
      <c r="R106" s="13">
        <f>Vulnerability!V105</f>
        <v>0</v>
      </c>
      <c r="S106" s="13">
        <f>Vulnerability!AD105</f>
        <v>3.0746212121212122</v>
      </c>
      <c r="T106" s="13">
        <f>Vulnerability!AG105</f>
        <v>3.5033881627596579</v>
      </c>
      <c r="U106" s="13">
        <f>Vulnerability!AJ105</f>
        <v>4.506529829956988</v>
      </c>
      <c r="V106" s="13">
        <f>Vulnerability!AM105</f>
        <v>1.2369179711897331</v>
      </c>
      <c r="W106" s="13">
        <f>Vulnerability!AO105</f>
        <v>1.5789473684210531</v>
      </c>
      <c r="X106" s="13">
        <f t="shared" si="25"/>
        <v>2.8702632103581442</v>
      </c>
      <c r="Y106" s="13">
        <f t="shared" si="28"/>
        <v>1.5421520937972133</v>
      </c>
      <c r="Z106" s="13">
        <f t="shared" si="29"/>
        <v>4.4959067418941228</v>
      </c>
      <c r="AA106" s="13">
        <f>'Lack of Coping Capacity'!G105</f>
        <v>5.1186773692463392</v>
      </c>
      <c r="AB106" s="13">
        <f>'Lack of Coping Capacity'!J105</f>
        <v>5.8349999999999991</v>
      </c>
      <c r="AC106" s="13">
        <f t="shared" si="30"/>
        <v>5.4768386846231696</v>
      </c>
      <c r="AD106" s="13">
        <f>'Lack of Coping Capacity'!P105</f>
        <v>6.6933904736480727</v>
      </c>
      <c r="AE106" s="13">
        <f>'Lack of Coping Capacity'!S105</f>
        <v>5.3599999999999994</v>
      </c>
      <c r="AF106" s="13">
        <f>'Lack of Coping Capacity'!X105</f>
        <v>7.0331009365306816</v>
      </c>
      <c r="AG106" s="13">
        <f t="shared" si="31"/>
        <v>6.3621638033929173</v>
      </c>
      <c r="AH106" s="13">
        <f t="shared" si="32"/>
        <v>5.9384074785103831</v>
      </c>
      <c r="AI106" s="13">
        <f t="shared" si="33"/>
        <v>4.6764523999505831</v>
      </c>
    </row>
    <row r="107" spans="1:35" x14ac:dyDescent="0.25">
      <c r="A107" s="127" t="s">
        <v>17</v>
      </c>
      <c r="B107" s="125" t="s">
        <v>456</v>
      </c>
      <c r="C107" s="125" t="s">
        <v>16</v>
      </c>
      <c r="D107" s="104" t="s">
        <v>586</v>
      </c>
      <c r="E107" s="12">
        <f>'Hazard &amp; Exposure'!N106</f>
        <v>4</v>
      </c>
      <c r="F107" s="12">
        <f>'Hazard &amp; Exposure'!O106</f>
        <v>2.4626405720309266</v>
      </c>
      <c r="G107" s="12">
        <f>'Hazard &amp; Exposure'!P106</f>
        <v>7.3455175230183709</v>
      </c>
      <c r="H107" s="12">
        <f>'Hazard &amp; Exposure'!Q106</f>
        <v>8.3333333333333339</v>
      </c>
      <c r="I107" s="12">
        <f>'Hazard &amp; Exposure'!R106</f>
        <v>6.0749231562898451</v>
      </c>
      <c r="J107" s="12" t="str">
        <f>'Hazard &amp; Exposure'!U106</f>
        <v>x</v>
      </c>
      <c r="K107" s="12">
        <f>'Hazard &amp; Exposure'!W106</f>
        <v>2.6010884236067664</v>
      </c>
      <c r="L107" s="13">
        <f>'Hazard &amp; Exposure'!X106</f>
        <v>2.6010884236067664</v>
      </c>
      <c r="M107" s="13">
        <f t="shared" si="26"/>
        <v>4.564503305990578</v>
      </c>
      <c r="N107" s="13">
        <f>Vulnerability!F106</f>
        <v>8.7634274825629461</v>
      </c>
      <c r="O107" s="13">
        <f>Vulnerability!I106</f>
        <v>7.1675000000000004</v>
      </c>
      <c r="P107" s="13">
        <f>Vulnerability!P106</f>
        <v>2.8112331453254384</v>
      </c>
      <c r="Q107" s="13">
        <f t="shared" si="27"/>
        <v>6.8763970276128328</v>
      </c>
      <c r="R107" s="13">
        <f>Vulnerability!V106</f>
        <v>0</v>
      </c>
      <c r="S107" s="13">
        <f>Vulnerability!AD106</f>
        <v>3.0746212121212122</v>
      </c>
      <c r="T107" s="13">
        <f>Vulnerability!AG106</f>
        <v>3.6367614196737446</v>
      </c>
      <c r="U107" s="13">
        <f>Vulnerability!AJ106</f>
        <v>7.0063107515723937</v>
      </c>
      <c r="V107" s="13">
        <f>Vulnerability!AM106</f>
        <v>0</v>
      </c>
      <c r="W107" s="13">
        <f>Vulnerability!AO106</f>
        <v>1.5789473684210531</v>
      </c>
      <c r="X107" s="13">
        <f t="shared" si="25"/>
        <v>3.4661343777064682</v>
      </c>
      <c r="Y107" s="13">
        <f t="shared" si="28"/>
        <v>1.8945940939989392</v>
      </c>
      <c r="Z107" s="13">
        <f t="shared" si="29"/>
        <v>4.8637665221544193</v>
      </c>
      <c r="AA107" s="13">
        <f>'Lack of Coping Capacity'!G106</f>
        <v>5.1186773692463392</v>
      </c>
      <c r="AB107" s="13">
        <f>'Lack of Coping Capacity'!J106</f>
        <v>5.8349999999999991</v>
      </c>
      <c r="AC107" s="13">
        <f t="shared" si="30"/>
        <v>5.4768386846231696</v>
      </c>
      <c r="AD107" s="13">
        <f>'Lack of Coping Capacity'!P106</f>
        <v>6.6933904736480727</v>
      </c>
      <c r="AE107" s="13">
        <f>'Lack of Coping Capacity'!S106</f>
        <v>5.3599999999999994</v>
      </c>
      <c r="AF107" s="13">
        <f>'Lack of Coping Capacity'!X106</f>
        <v>7.8248959703500507</v>
      </c>
      <c r="AG107" s="13">
        <f t="shared" si="31"/>
        <v>6.6260954813327073</v>
      </c>
      <c r="AH107" s="13">
        <f t="shared" si="32"/>
        <v>6.0842035234158773</v>
      </c>
      <c r="AI107" s="13">
        <f t="shared" si="33"/>
        <v>5.1308579687227978</v>
      </c>
    </row>
    <row r="108" spans="1:35" x14ac:dyDescent="0.25">
      <c r="A108" s="127" t="s">
        <v>17</v>
      </c>
      <c r="B108" s="125" t="s">
        <v>457</v>
      </c>
      <c r="C108" s="125" t="s">
        <v>16</v>
      </c>
      <c r="D108" s="104" t="s">
        <v>587</v>
      </c>
      <c r="E108" s="12">
        <f>'Hazard &amp; Exposure'!N107</f>
        <v>7.1111111111111107</v>
      </c>
      <c r="F108" s="12">
        <f>'Hazard &amp; Exposure'!O107</f>
        <v>4.2429556807259203</v>
      </c>
      <c r="G108" s="12">
        <f>'Hazard &amp; Exposure'!P107</f>
        <v>6.6983800234294861</v>
      </c>
      <c r="H108" s="12">
        <f>'Hazard &amp; Exposure'!Q107</f>
        <v>9.375</v>
      </c>
      <c r="I108" s="12">
        <f>'Hazard &amp; Exposure'!R107</f>
        <v>7.3022400480237826</v>
      </c>
      <c r="J108" s="12" t="str">
        <f>'Hazard &amp; Exposure'!U107</f>
        <v>x</v>
      </c>
      <c r="K108" s="12">
        <f>'Hazard &amp; Exposure'!W107</f>
        <v>2.6010884236067664</v>
      </c>
      <c r="L108" s="13">
        <f>'Hazard &amp; Exposure'!X107</f>
        <v>2.6010884236067664</v>
      </c>
      <c r="M108" s="13">
        <f t="shared" si="26"/>
        <v>5.417818640084179</v>
      </c>
      <c r="N108" s="13">
        <f>Vulnerability!F107</f>
        <v>8.8184278541784877</v>
      </c>
      <c r="O108" s="13">
        <f>Vulnerability!I107</f>
        <v>7.1675000000000004</v>
      </c>
      <c r="P108" s="13">
        <f>Vulnerability!P107</f>
        <v>2.8112435994354339</v>
      </c>
      <c r="Q108" s="13">
        <f t="shared" si="27"/>
        <v>6.903899826948102</v>
      </c>
      <c r="R108" s="13">
        <f>Vulnerability!V107</f>
        <v>0</v>
      </c>
      <c r="S108" s="13">
        <f>Vulnerability!AD107</f>
        <v>4.1161606814348151</v>
      </c>
      <c r="T108" s="13">
        <f>Vulnerability!AG107</f>
        <v>4.4145392182675689</v>
      </c>
      <c r="U108" s="13">
        <f>Vulnerability!AJ107</f>
        <v>8.6839210729412919</v>
      </c>
      <c r="V108" s="13">
        <f>Vulnerability!AM107</f>
        <v>0</v>
      </c>
      <c r="W108" s="13">
        <f>Vulnerability!AO107</f>
        <v>4.2105263157894735</v>
      </c>
      <c r="X108" s="13">
        <f t="shared" si="25"/>
        <v>4.972404619550316</v>
      </c>
      <c r="Y108" s="13">
        <f t="shared" si="28"/>
        <v>2.8523067238991779</v>
      </c>
      <c r="Z108" s="13">
        <f t="shared" si="29"/>
        <v>5.2164919536444465</v>
      </c>
      <c r="AA108" s="13">
        <f>'Lack of Coping Capacity'!G107</f>
        <v>5.1186773692463392</v>
      </c>
      <c r="AB108" s="13">
        <f>'Lack of Coping Capacity'!J107</f>
        <v>5.8349999999999991</v>
      </c>
      <c r="AC108" s="13">
        <f t="shared" si="30"/>
        <v>5.4768386846231696</v>
      </c>
      <c r="AD108" s="13">
        <f>'Lack of Coping Capacity'!P107</f>
        <v>6.6933904736480727</v>
      </c>
      <c r="AE108" s="13">
        <f>'Lack of Coping Capacity'!S107</f>
        <v>5.3599999999999994</v>
      </c>
      <c r="AF108" s="13">
        <f>'Lack of Coping Capacity'!X107</f>
        <v>7.821316818774446</v>
      </c>
      <c r="AG108" s="13">
        <f t="shared" si="31"/>
        <v>6.6249024308075057</v>
      </c>
      <c r="AH108" s="13">
        <f t="shared" si="32"/>
        <v>6.0835349687831339</v>
      </c>
      <c r="AI108" s="13">
        <f t="shared" si="33"/>
        <v>5.5605745955140939</v>
      </c>
    </row>
    <row r="109" spans="1:35" x14ac:dyDescent="0.25">
      <c r="A109" s="127" t="s">
        <v>17</v>
      </c>
      <c r="B109" s="125" t="s">
        <v>458</v>
      </c>
      <c r="C109" s="125" t="s">
        <v>16</v>
      </c>
      <c r="D109" s="104" t="s">
        <v>588</v>
      </c>
      <c r="E109" s="12">
        <f>'Hazard &amp; Exposure'!N108</f>
        <v>5.4444444444444455</v>
      </c>
      <c r="F109" s="12">
        <f>'Hazard &amp; Exposure'!O108</f>
        <v>3.3079210053760533</v>
      </c>
      <c r="G109" s="12">
        <f>'Hazard &amp; Exposure'!P108</f>
        <v>9.5315556055930095</v>
      </c>
      <c r="H109" s="12">
        <f>'Hazard &amp; Exposure'!Q108</f>
        <v>0</v>
      </c>
      <c r="I109" s="12">
        <f>'Hazard &amp; Exposure'!R108</f>
        <v>5.8330664701908752</v>
      </c>
      <c r="J109" s="12" t="str">
        <f>'Hazard &amp; Exposure'!U108</f>
        <v>x</v>
      </c>
      <c r="K109" s="12">
        <f>'Hazard &amp; Exposure'!W108</f>
        <v>2.6010884236067664</v>
      </c>
      <c r="L109" s="13">
        <f>'Hazard &amp; Exposure'!X108</f>
        <v>2.6010884236067664</v>
      </c>
      <c r="M109" s="13">
        <f t="shared" si="26"/>
        <v>4.4091502308991171</v>
      </c>
      <c r="N109" s="13">
        <f>Vulnerability!F108</f>
        <v>8.9106945917903886</v>
      </c>
      <c r="O109" s="13">
        <f>Vulnerability!I108</f>
        <v>7.1675000000000004</v>
      </c>
      <c r="P109" s="13">
        <f>Vulnerability!P108</f>
        <v>2.811260580321592</v>
      </c>
      <c r="Q109" s="13">
        <f t="shared" si="27"/>
        <v>6.9500374409755921</v>
      </c>
      <c r="R109" s="13">
        <f>Vulnerability!V108</f>
        <v>0</v>
      </c>
      <c r="S109" s="13">
        <f>Vulnerability!AD108</f>
        <v>3.0746212121212122</v>
      </c>
      <c r="T109" s="13">
        <f>Vulnerability!AG108</f>
        <v>4.4812173696529936</v>
      </c>
      <c r="U109" s="13">
        <f>Vulnerability!AJ108</f>
        <v>5.4735600892673437</v>
      </c>
      <c r="V109" s="13">
        <f>Vulnerability!AM108</f>
        <v>0</v>
      </c>
      <c r="W109" s="13">
        <f>Vulnerability!AO108</f>
        <v>0</v>
      </c>
      <c r="X109" s="13">
        <f t="shared" si="25"/>
        <v>2.9106988269640341</v>
      </c>
      <c r="Y109" s="13">
        <f t="shared" si="28"/>
        <v>1.5656571121606866</v>
      </c>
      <c r="Z109" s="13">
        <f t="shared" si="29"/>
        <v>4.8087831837082211</v>
      </c>
      <c r="AA109" s="13">
        <f>'Lack of Coping Capacity'!G108</f>
        <v>5.1186773692463392</v>
      </c>
      <c r="AB109" s="13">
        <f>'Lack of Coping Capacity'!J108</f>
        <v>5.8349999999999991</v>
      </c>
      <c r="AC109" s="13">
        <f t="shared" si="30"/>
        <v>5.4768386846231696</v>
      </c>
      <c r="AD109" s="13">
        <f>'Lack of Coping Capacity'!P108</f>
        <v>6.6933904736480727</v>
      </c>
      <c r="AE109" s="13">
        <f>'Lack of Coping Capacity'!S108</f>
        <v>5.3599999999999994</v>
      </c>
      <c r="AF109" s="13">
        <f>'Lack of Coping Capacity'!X108</f>
        <v>7.6250581483907673</v>
      </c>
      <c r="AG109" s="13">
        <f t="shared" si="31"/>
        <v>6.5594828740129465</v>
      </c>
      <c r="AH109" s="13">
        <f t="shared" si="32"/>
        <v>6.0470106508214352</v>
      </c>
      <c r="AI109" s="13">
        <f t="shared" si="33"/>
        <v>5.0424733173953991</v>
      </c>
    </row>
    <row r="110" spans="1:35" x14ac:dyDescent="0.25">
      <c r="A110" s="127" t="s">
        <v>17</v>
      </c>
      <c r="B110" s="125" t="s">
        <v>459</v>
      </c>
      <c r="C110" s="125" t="s">
        <v>16</v>
      </c>
      <c r="D110" s="104" t="s">
        <v>589</v>
      </c>
      <c r="E110" s="12">
        <f>'Hazard &amp; Exposure'!N109</f>
        <v>4</v>
      </c>
      <c r="F110" s="12">
        <f>'Hazard &amp; Exposure'!O109</f>
        <v>7.4581573835264416</v>
      </c>
      <c r="G110" s="12">
        <f>'Hazard &amp; Exposure'!P109</f>
        <v>3.7833822180073096</v>
      </c>
      <c r="H110" s="12">
        <f>'Hazard &amp; Exposure'!Q109</f>
        <v>10</v>
      </c>
      <c r="I110" s="12">
        <f>'Hazard &amp; Exposure'!R109</f>
        <v>7.2975814394661587</v>
      </c>
      <c r="J110" s="12" t="str">
        <f>'Hazard &amp; Exposure'!U109</f>
        <v>x</v>
      </c>
      <c r="K110" s="12">
        <f>'Hazard &amp; Exposure'!W109</f>
        <v>2.6010884236067664</v>
      </c>
      <c r="L110" s="13">
        <f>'Hazard &amp; Exposure'!X109</f>
        <v>2.6010884236067664</v>
      </c>
      <c r="M110" s="13">
        <f t="shared" si="26"/>
        <v>5.4143379872128516</v>
      </c>
      <c r="N110" s="13">
        <f>Vulnerability!F109</f>
        <v>7.2916353653497072</v>
      </c>
      <c r="O110" s="13">
        <f>Vulnerability!I109</f>
        <v>7.1675000000000004</v>
      </c>
      <c r="P110" s="13">
        <f>Vulnerability!P109</f>
        <v>2.8108613527037214</v>
      </c>
      <c r="Q110" s="13">
        <f t="shared" si="27"/>
        <v>6.1404080208507841</v>
      </c>
      <c r="R110" s="13">
        <f>Vulnerability!V109</f>
        <v>0</v>
      </c>
      <c r="S110" s="13">
        <f>Vulnerability!AD109</f>
        <v>3.9425077358055063</v>
      </c>
      <c r="T110" s="13">
        <f>Vulnerability!AG109</f>
        <v>4.336728055236204</v>
      </c>
      <c r="U110" s="13">
        <f>Vulnerability!AJ109</f>
        <v>6.0687838305853781</v>
      </c>
      <c r="V110" s="13">
        <f>Vulnerability!AM109</f>
        <v>0</v>
      </c>
      <c r="W110" s="13">
        <f>Vulnerability!AO109</f>
        <v>1.5789473684210531</v>
      </c>
      <c r="X110" s="13">
        <f t="shared" si="25"/>
        <v>3.4766767837377985</v>
      </c>
      <c r="Y110" s="13">
        <f t="shared" si="28"/>
        <v>1.9009510646230097</v>
      </c>
      <c r="Z110" s="13">
        <f t="shared" si="29"/>
        <v>4.3449474266536763</v>
      </c>
      <c r="AA110" s="13">
        <f>'Lack of Coping Capacity'!G109</f>
        <v>5.1186773692463392</v>
      </c>
      <c r="AB110" s="13">
        <f>'Lack of Coping Capacity'!J109</f>
        <v>5.8349999999999991</v>
      </c>
      <c r="AC110" s="13">
        <f t="shared" si="30"/>
        <v>5.4768386846231696</v>
      </c>
      <c r="AD110" s="13">
        <f>'Lack of Coping Capacity'!P109</f>
        <v>6.6933904736480727</v>
      </c>
      <c r="AE110" s="13">
        <f>'Lack of Coping Capacity'!S109</f>
        <v>5.3599999999999994</v>
      </c>
      <c r="AF110" s="13">
        <f>'Lack of Coping Capacity'!X109</f>
        <v>7.4053050248857071</v>
      </c>
      <c r="AG110" s="13">
        <f t="shared" si="31"/>
        <v>6.4862318328445925</v>
      </c>
      <c r="AH110" s="13">
        <f t="shared" si="32"/>
        <v>6.0064240694431792</v>
      </c>
      <c r="AI110" s="13">
        <f t="shared" si="33"/>
        <v>5.2085314800969202</v>
      </c>
    </row>
    <row r="111" spans="1:35" x14ac:dyDescent="0.25">
      <c r="A111" s="127" t="s">
        <v>17</v>
      </c>
      <c r="B111" s="125" t="s">
        <v>460</v>
      </c>
      <c r="C111" s="125" t="s">
        <v>16</v>
      </c>
      <c r="D111" s="104" t="s">
        <v>590</v>
      </c>
      <c r="E111" s="12">
        <f>'Hazard &amp; Exposure'!N110</f>
        <v>5.4444444444444455</v>
      </c>
      <c r="F111" s="12">
        <f>'Hazard &amp; Exposure'!O110</f>
        <v>3.4474955965388672</v>
      </c>
      <c r="G111" s="12">
        <f>'Hazard &amp; Exposure'!P110</f>
        <v>4.1452587662004081</v>
      </c>
      <c r="H111" s="12">
        <f>'Hazard &amp; Exposure'!Q110</f>
        <v>5.2083333333333339</v>
      </c>
      <c r="I111" s="12">
        <f>'Hazard &amp; Exposure'!R110</f>
        <v>4.6105923180023112</v>
      </c>
      <c r="J111" s="12" t="str">
        <f>'Hazard &amp; Exposure'!U110</f>
        <v>x</v>
      </c>
      <c r="K111" s="12">
        <f>'Hazard &amp; Exposure'!W110</f>
        <v>2.6010884236067664</v>
      </c>
      <c r="L111" s="13">
        <f>'Hazard &amp; Exposure'!X110</f>
        <v>2.6010884236067664</v>
      </c>
      <c r="M111" s="13">
        <f t="shared" si="26"/>
        <v>3.6733989353204768</v>
      </c>
      <c r="N111" s="13">
        <f>Vulnerability!F110</f>
        <v>9.1230173962215719</v>
      </c>
      <c r="O111" s="13">
        <f>Vulnerability!I110</f>
        <v>7.1675000000000004</v>
      </c>
      <c r="P111" s="13">
        <f>Vulnerability!P110</f>
        <v>2.811305525369153</v>
      </c>
      <c r="Q111" s="13">
        <f t="shared" si="27"/>
        <v>7.0562100794530744</v>
      </c>
      <c r="R111" s="13">
        <f>Vulnerability!V110</f>
        <v>0</v>
      </c>
      <c r="S111" s="13">
        <f>Vulnerability!AD110</f>
        <v>3.0746212121212122</v>
      </c>
      <c r="T111" s="13">
        <f>Vulnerability!AG110</f>
        <v>4.4701078532946186</v>
      </c>
      <c r="U111" s="13">
        <f>Vulnerability!AJ110</f>
        <v>5.757954547477997</v>
      </c>
      <c r="V111" s="13">
        <f>Vulnerability!AM110</f>
        <v>0</v>
      </c>
      <c r="W111" s="13">
        <f>Vulnerability!AO110</f>
        <v>1.5789473684210531</v>
      </c>
      <c r="X111" s="13">
        <f t="shared" si="25"/>
        <v>3.2375390743570827</v>
      </c>
      <c r="Y111" s="13">
        <f t="shared" si="28"/>
        <v>1.7578157698043129</v>
      </c>
      <c r="Z111" s="13">
        <f t="shared" si="29"/>
        <v>4.9526464543263344</v>
      </c>
      <c r="AA111" s="13">
        <f>'Lack of Coping Capacity'!G110</f>
        <v>5.1186773692463392</v>
      </c>
      <c r="AB111" s="13">
        <f>'Lack of Coping Capacity'!J110</f>
        <v>5.8349999999999991</v>
      </c>
      <c r="AC111" s="13">
        <f t="shared" si="30"/>
        <v>5.4768386846231696</v>
      </c>
      <c r="AD111" s="13">
        <f>'Lack of Coping Capacity'!P110</f>
        <v>6.6933904736480727</v>
      </c>
      <c r="AE111" s="13">
        <f>'Lack of Coping Capacity'!S110</f>
        <v>5.3599999999999994</v>
      </c>
      <c r="AF111" s="13">
        <f>'Lack of Coping Capacity'!X110</f>
        <v>7.5489348384831283</v>
      </c>
      <c r="AG111" s="13">
        <f t="shared" si="31"/>
        <v>6.5341084373770668</v>
      </c>
      <c r="AH111" s="13">
        <f t="shared" si="32"/>
        <v>6.0329145847268375</v>
      </c>
      <c r="AI111" s="13">
        <f t="shared" si="33"/>
        <v>4.7878903929053314</v>
      </c>
    </row>
    <row r="112" spans="1:35" x14ac:dyDescent="0.25">
      <c r="A112" s="127" t="s">
        <v>17</v>
      </c>
      <c r="B112" s="125" t="s">
        <v>461</v>
      </c>
      <c r="C112" s="125" t="s">
        <v>16</v>
      </c>
      <c r="D112" s="104" t="s">
        <v>591</v>
      </c>
      <c r="E112" s="12">
        <f>'Hazard &amp; Exposure'!N111</f>
        <v>2.7777777777777786</v>
      </c>
      <c r="F112" s="12">
        <f>'Hazard &amp; Exposure'!O111</f>
        <v>3.5164562403748993</v>
      </c>
      <c r="G112" s="12">
        <f>'Hazard &amp; Exposure'!P111</f>
        <v>5.1924643237272372</v>
      </c>
      <c r="H112" s="12">
        <f>'Hazard &amp; Exposure'!Q111</f>
        <v>8.3333333333333339</v>
      </c>
      <c r="I112" s="12">
        <f>'Hazard &amp; Exposure'!R111</f>
        <v>5.431590503144986</v>
      </c>
      <c r="J112" s="12" t="str">
        <f>'Hazard &amp; Exposure'!U111</f>
        <v>x</v>
      </c>
      <c r="K112" s="12">
        <f>'Hazard &amp; Exposure'!W111</f>
        <v>2.6010884236067664</v>
      </c>
      <c r="L112" s="13">
        <f>'Hazard &amp; Exposure'!X111</f>
        <v>2.6010884236067664</v>
      </c>
      <c r="M112" s="13">
        <f t="shared" si="26"/>
        <v>4.1589280562757311</v>
      </c>
      <c r="N112" s="13">
        <f>Vulnerability!F111</f>
        <v>7.0391573764188964</v>
      </c>
      <c r="O112" s="13">
        <f>Vulnerability!I111</f>
        <v>7.1675000000000004</v>
      </c>
      <c r="P112" s="13">
        <f>Vulnerability!P111</f>
        <v>2.8107797417741351</v>
      </c>
      <c r="Q112" s="13">
        <f t="shared" si="27"/>
        <v>6.0141486236529822</v>
      </c>
      <c r="R112" s="13">
        <f>Vulnerability!V111</f>
        <v>0</v>
      </c>
      <c r="S112" s="13">
        <f>Vulnerability!AD111</f>
        <v>3.0746212121212122</v>
      </c>
      <c r="T112" s="13">
        <f>Vulnerability!AG111</f>
        <v>3.814545674255053</v>
      </c>
      <c r="U112" s="13">
        <f>Vulnerability!AJ111</f>
        <v>5.7127341921903243</v>
      </c>
      <c r="V112" s="13">
        <f>Vulnerability!AM111</f>
        <v>1.2369179711897331</v>
      </c>
      <c r="W112" s="13">
        <f>Vulnerability!AO111</f>
        <v>1.5789473684210531</v>
      </c>
      <c r="X112" s="13">
        <f t="shared" si="25"/>
        <v>3.2618596926786974</v>
      </c>
      <c r="Y112" s="13">
        <f t="shared" si="28"/>
        <v>1.7722726046773987</v>
      </c>
      <c r="Z112" s="13">
        <f t="shared" si="29"/>
        <v>4.2118568366462155</v>
      </c>
      <c r="AA112" s="13">
        <f>'Lack of Coping Capacity'!G111</f>
        <v>5.1186773692463392</v>
      </c>
      <c r="AB112" s="13">
        <f>'Lack of Coping Capacity'!J111</f>
        <v>5.8349999999999991</v>
      </c>
      <c r="AC112" s="13">
        <f t="shared" si="30"/>
        <v>5.4768386846231696</v>
      </c>
      <c r="AD112" s="13">
        <f>'Lack of Coping Capacity'!P111</f>
        <v>6.6933904736480727</v>
      </c>
      <c r="AE112" s="13">
        <f>'Lack of Coping Capacity'!S111</f>
        <v>5.3599999999999994</v>
      </c>
      <c r="AF112" s="13">
        <f>'Lack of Coping Capacity'!X111</f>
        <v>7.0728647595943439</v>
      </c>
      <c r="AG112" s="13">
        <f t="shared" si="31"/>
        <v>6.3754184110808056</v>
      </c>
      <c r="AH112" s="13">
        <f t="shared" si="32"/>
        <v>5.9456311914810893</v>
      </c>
      <c r="AI112" s="13">
        <f t="shared" si="33"/>
        <v>4.7049064401217215</v>
      </c>
    </row>
    <row r="113" spans="1:35" x14ac:dyDescent="0.25">
      <c r="A113" s="127" t="s">
        <v>17</v>
      </c>
      <c r="B113" s="125" t="s">
        <v>462</v>
      </c>
      <c r="C113" s="125" t="s">
        <v>16</v>
      </c>
      <c r="D113" s="104" t="s">
        <v>592</v>
      </c>
      <c r="E113" s="12">
        <f>'Hazard &amp; Exposure'!N112</f>
        <v>5.4444444444444455</v>
      </c>
      <c r="F113" s="12">
        <f>'Hazard &amp; Exposure'!O112</f>
        <v>2.8837085401993958</v>
      </c>
      <c r="G113" s="12">
        <f>'Hazard &amp; Exposure'!P112</f>
        <v>4.2774664891805712</v>
      </c>
      <c r="H113" s="12">
        <f>'Hazard &amp; Exposure'!Q112</f>
        <v>7.291666666666667</v>
      </c>
      <c r="I113" s="12">
        <f>'Hazard &amp; Exposure'!R112</f>
        <v>5.204875735338268</v>
      </c>
      <c r="J113" s="12">
        <f>'Hazard &amp; Exposure'!U112</f>
        <v>4</v>
      </c>
      <c r="K113" s="12">
        <f>'Hazard &amp; Exposure'!W112</f>
        <v>2.6010884236067664</v>
      </c>
      <c r="L113" s="13">
        <f>'Hazard &amp; Exposure'!X112</f>
        <v>3.0367183595804659</v>
      </c>
      <c r="M113" s="13">
        <f t="shared" si="26"/>
        <v>4.205369723904802</v>
      </c>
      <c r="N113" s="13">
        <f>Vulnerability!F112</f>
        <v>6.5212285119094782</v>
      </c>
      <c r="O113" s="13">
        <f>Vulnerability!I112</f>
        <v>7.1675000000000004</v>
      </c>
      <c r="P113" s="13">
        <f>Vulnerability!P112</f>
        <v>2.8105959825234876</v>
      </c>
      <c r="Q113" s="13">
        <f t="shared" si="27"/>
        <v>5.7551382515856115</v>
      </c>
      <c r="R113" s="13">
        <f>Vulnerability!V112</f>
        <v>0</v>
      </c>
      <c r="S113" s="13">
        <f>Vulnerability!AD112</f>
        <v>4.1248780631336759</v>
      </c>
      <c r="T113" s="13">
        <f>Vulnerability!AG112</f>
        <v>3.4811434255453224</v>
      </c>
      <c r="U113" s="13">
        <f>Vulnerability!AJ112</f>
        <v>3.0995999010256914</v>
      </c>
      <c r="V113" s="13">
        <f>Vulnerability!AM112</f>
        <v>0</v>
      </c>
      <c r="W113" s="13">
        <f>Vulnerability!AO112</f>
        <v>1.5789473684210531</v>
      </c>
      <c r="X113" s="13">
        <f t="shared" si="25"/>
        <v>2.5784236314401729</v>
      </c>
      <c r="Y113" s="13">
        <f t="shared" si="28"/>
        <v>1.374189695026331</v>
      </c>
      <c r="Z113" s="13">
        <f t="shared" si="29"/>
        <v>3.8895678660780475</v>
      </c>
      <c r="AA113" s="13">
        <f>'Lack of Coping Capacity'!G112</f>
        <v>5.1186773692463392</v>
      </c>
      <c r="AB113" s="13">
        <f>'Lack of Coping Capacity'!J112</f>
        <v>5.8349999999999991</v>
      </c>
      <c r="AC113" s="13">
        <f t="shared" si="30"/>
        <v>5.4768386846231696</v>
      </c>
      <c r="AD113" s="13">
        <f>'Lack of Coping Capacity'!P112</f>
        <v>6.6933904736480727</v>
      </c>
      <c r="AE113" s="13">
        <f>'Lack of Coping Capacity'!S112</f>
        <v>5.3599999999999994</v>
      </c>
      <c r="AF113" s="13">
        <f>'Lack of Coping Capacity'!X112</f>
        <v>7.9954345884568161</v>
      </c>
      <c r="AG113" s="13">
        <f t="shared" si="31"/>
        <v>6.6829416873682961</v>
      </c>
      <c r="AH113" s="13">
        <f t="shared" si="32"/>
        <v>6.1161623742359126</v>
      </c>
      <c r="AI113" s="13">
        <f t="shared" si="33"/>
        <v>4.6422463275873866</v>
      </c>
    </row>
    <row r="114" spans="1:35" x14ac:dyDescent="0.25">
      <c r="A114" s="127" t="s">
        <v>5</v>
      </c>
      <c r="B114" s="125" t="s">
        <v>463</v>
      </c>
      <c r="C114" s="125" t="s">
        <v>4</v>
      </c>
      <c r="D114" s="104" t="s">
        <v>593</v>
      </c>
      <c r="E114" s="12">
        <f>'Hazard &amp; Exposure'!N113</f>
        <v>7.1111111111111107</v>
      </c>
      <c r="F114" s="12">
        <f>'Hazard &amp; Exposure'!O113</f>
        <v>3.7568994849611945</v>
      </c>
      <c r="G114" s="12">
        <f>'Hazard &amp; Exposure'!P113</f>
        <v>1.2834394154666313</v>
      </c>
      <c r="H114" s="12">
        <f>'Hazard &amp; Exposure'!Q113</f>
        <v>0</v>
      </c>
      <c r="I114" s="12">
        <f>'Hazard &amp; Exposure'!R113</f>
        <v>3.5827392766630952</v>
      </c>
      <c r="J114" s="12" t="str">
        <f>'Hazard &amp; Exposure'!U113</f>
        <v>x</v>
      </c>
      <c r="K114" s="12">
        <f>'Hazard &amp; Exposure'!W113</f>
        <v>3.5650432341870615</v>
      </c>
      <c r="L114" s="13">
        <f>'Hazard &amp; Exposure'!X113</f>
        <v>3.5650432341870615</v>
      </c>
      <c r="M114" s="13">
        <f t="shared" si="26"/>
        <v>3.5738964488192151</v>
      </c>
      <c r="N114" s="13">
        <f>Vulnerability!F113</f>
        <v>7.9311644482364896</v>
      </c>
      <c r="O114" s="13">
        <f>Vulnerability!I113</f>
        <v>5.9633333333333329</v>
      </c>
      <c r="P114" s="13">
        <f>Vulnerability!P113</f>
        <v>1.9061220946804216</v>
      </c>
      <c r="Q114" s="13">
        <f t="shared" si="27"/>
        <v>5.932946081121683</v>
      </c>
      <c r="R114" s="13">
        <f>Vulnerability!V113</f>
        <v>0</v>
      </c>
      <c r="S114" s="13">
        <f>Vulnerability!AD113</f>
        <v>4.0436363636363639</v>
      </c>
      <c r="T114" s="13">
        <f>Vulnerability!AG113</f>
        <v>7.6555560255488349</v>
      </c>
      <c r="U114" s="13">
        <f>Vulnerability!AJ113</f>
        <v>6.8519602820268855</v>
      </c>
      <c r="V114" s="13">
        <f>Vulnerability!AM113</f>
        <v>10</v>
      </c>
      <c r="W114" s="13">
        <f>Vulnerability!AO113</f>
        <v>1.5789473684210531</v>
      </c>
      <c r="X114" s="13">
        <f t="shared" si="25"/>
        <v>7.0521880596407671</v>
      </c>
      <c r="Y114" s="13">
        <f t="shared" si="28"/>
        <v>4.3955214112904653</v>
      </c>
      <c r="Z114" s="13">
        <f t="shared" si="29"/>
        <v>5.2141261408599169</v>
      </c>
      <c r="AA114" s="13">
        <f>'Lack of Coping Capacity'!G113</f>
        <v>9.100269718251873</v>
      </c>
      <c r="AB114" s="13">
        <f>'Lack of Coping Capacity'!J113</f>
        <v>7.9</v>
      </c>
      <c r="AC114" s="13">
        <f t="shared" si="30"/>
        <v>8.5001348591259358</v>
      </c>
      <c r="AD114" s="13">
        <f>'Lack of Coping Capacity'!P113</f>
        <v>9.2796660697784237</v>
      </c>
      <c r="AE114" s="13">
        <f>'Lack of Coping Capacity'!S113</f>
        <v>9.8855555555555554</v>
      </c>
      <c r="AF114" s="13">
        <f>'Lack of Coping Capacity'!X113</f>
        <v>9.112432792122835</v>
      </c>
      <c r="AG114" s="13">
        <f t="shared" si="31"/>
        <v>9.4258848058189368</v>
      </c>
      <c r="AH114" s="13">
        <f t="shared" si="32"/>
        <v>9.0134729482387375</v>
      </c>
      <c r="AI114" s="13">
        <f t="shared" si="33"/>
        <v>5.5174518610334511</v>
      </c>
    </row>
    <row r="115" spans="1:35" x14ac:dyDescent="0.25">
      <c r="A115" s="127" t="s">
        <v>5</v>
      </c>
      <c r="B115" s="125" t="s">
        <v>464</v>
      </c>
      <c r="C115" s="125" t="s">
        <v>4</v>
      </c>
      <c r="D115" s="104" t="s">
        <v>594</v>
      </c>
      <c r="E115" s="12">
        <f>'Hazard &amp; Exposure'!N114</f>
        <v>9</v>
      </c>
      <c r="F115" s="12">
        <f>'Hazard &amp; Exposure'!O114</f>
        <v>0</v>
      </c>
      <c r="G115" s="12">
        <f>'Hazard &amp; Exposure'!P114</f>
        <v>1.4798341800541852</v>
      </c>
      <c r="H115" s="12">
        <f>'Hazard &amp; Exposure'!Q114</f>
        <v>0</v>
      </c>
      <c r="I115" s="12">
        <f>'Hazard &amp; Exposure'!R114</f>
        <v>4.0328352269896808</v>
      </c>
      <c r="J115" s="12" t="str">
        <f>'Hazard &amp; Exposure'!U114</f>
        <v>x</v>
      </c>
      <c r="K115" s="12">
        <f>'Hazard &amp; Exposure'!W114</f>
        <v>3.5650432341870615</v>
      </c>
      <c r="L115" s="13">
        <f>'Hazard &amp; Exposure'!X114</f>
        <v>3.5650432341870615</v>
      </c>
      <c r="M115" s="13">
        <f t="shared" si="26"/>
        <v>3.8026810284480157</v>
      </c>
      <c r="N115" s="13">
        <f>Vulnerability!F114</f>
        <v>7.5974368330122433</v>
      </c>
      <c r="O115" s="13">
        <f>Vulnerability!I114</f>
        <v>6.3008333333333333</v>
      </c>
      <c r="P115" s="13">
        <f>Vulnerability!P114</f>
        <v>1.9061220946804216</v>
      </c>
      <c r="Q115" s="13">
        <f t="shared" si="27"/>
        <v>5.8504572735095604</v>
      </c>
      <c r="R115" s="13">
        <f>Vulnerability!V114</f>
        <v>0</v>
      </c>
      <c r="S115" s="13">
        <f>Vulnerability!AD114</f>
        <v>5.1033803088238647</v>
      </c>
      <c r="T115" s="13">
        <f>Vulnerability!AG114</f>
        <v>7.6110389462409698</v>
      </c>
      <c r="U115" s="13">
        <f>Vulnerability!AJ114</f>
        <v>6.5924370576289899</v>
      </c>
      <c r="V115" s="13">
        <f>Vulnerability!AM114</f>
        <v>10</v>
      </c>
      <c r="W115" s="13">
        <f>Vulnerability!AO114</f>
        <v>1.5789473684210531</v>
      </c>
      <c r="X115" s="13">
        <f t="shared" si="25"/>
        <v>7.1249991527291456</v>
      </c>
      <c r="Y115" s="13">
        <f t="shared" si="28"/>
        <v>4.4560278756503608</v>
      </c>
      <c r="Z115" s="13">
        <f t="shared" si="29"/>
        <v>5.1941786996174377</v>
      </c>
      <c r="AA115" s="13">
        <f>'Lack of Coping Capacity'!G114</f>
        <v>9.100269718251873</v>
      </c>
      <c r="AB115" s="13">
        <f>'Lack of Coping Capacity'!J114</f>
        <v>7.9</v>
      </c>
      <c r="AC115" s="13">
        <f t="shared" si="30"/>
        <v>8.5001348591259358</v>
      </c>
      <c r="AD115" s="13">
        <f>'Lack of Coping Capacity'!P114</f>
        <v>9.2796660697784237</v>
      </c>
      <c r="AE115" s="13">
        <f>'Lack of Coping Capacity'!S114</f>
        <v>9.8855555555555554</v>
      </c>
      <c r="AF115" s="13">
        <f>'Lack of Coping Capacity'!X114</f>
        <v>9.4026247915574146</v>
      </c>
      <c r="AG115" s="13">
        <f t="shared" si="31"/>
        <v>9.5226154722971312</v>
      </c>
      <c r="AH115" s="13">
        <f t="shared" si="32"/>
        <v>9.0745639377499518</v>
      </c>
      <c r="AI115" s="13">
        <f t="shared" si="33"/>
        <v>5.6382481139265224</v>
      </c>
    </row>
    <row r="116" spans="1:35" x14ac:dyDescent="0.25">
      <c r="A116" s="127" t="s">
        <v>5</v>
      </c>
      <c r="B116" s="125" t="s">
        <v>465</v>
      </c>
      <c r="C116" s="125" t="s">
        <v>4</v>
      </c>
      <c r="D116" s="104" t="s">
        <v>595</v>
      </c>
      <c r="E116" s="12" t="str">
        <f>'Hazard &amp; Exposure'!N115</f>
        <v>x</v>
      </c>
      <c r="F116" s="12">
        <f>'Hazard &amp; Exposure'!O115</f>
        <v>0</v>
      </c>
      <c r="G116" s="12">
        <f>'Hazard &amp; Exposure'!P115</f>
        <v>0</v>
      </c>
      <c r="H116" s="12">
        <f>'Hazard &amp; Exposure'!Q115</f>
        <v>0</v>
      </c>
      <c r="I116" s="12">
        <f>'Hazard &amp; Exposure'!R115</f>
        <v>0</v>
      </c>
      <c r="J116" s="12" t="str">
        <f>'Hazard &amp; Exposure'!U115</f>
        <v>x</v>
      </c>
      <c r="K116" s="12">
        <f>'Hazard &amp; Exposure'!W115</f>
        <v>3.5650432341870615</v>
      </c>
      <c r="L116" s="13">
        <f>'Hazard &amp; Exposure'!X115</f>
        <v>3.5650432341870615</v>
      </c>
      <c r="M116" s="13">
        <f t="shared" si="26"/>
        <v>1.9544087225604478</v>
      </c>
      <c r="N116" s="13">
        <f>Vulnerability!F115</f>
        <v>6.8523131675563098</v>
      </c>
      <c r="O116" s="13">
        <f>Vulnerability!I115</f>
        <v>7.1758333333333333</v>
      </c>
      <c r="P116" s="13">
        <f>Vulnerability!P115</f>
        <v>1.9061220946804216</v>
      </c>
      <c r="Q116" s="13">
        <f t="shared" si="27"/>
        <v>5.6966454407815927</v>
      </c>
      <c r="R116" s="13">
        <f>Vulnerability!V115</f>
        <v>0</v>
      </c>
      <c r="S116" s="13">
        <f>Vulnerability!AD115</f>
        <v>4.0436363636363639</v>
      </c>
      <c r="T116" s="13">
        <f>Vulnerability!AG115</f>
        <v>10</v>
      </c>
      <c r="U116" s="13">
        <f>Vulnerability!AJ115</f>
        <v>8.3998360569041211</v>
      </c>
      <c r="V116" s="13">
        <f>Vulnerability!AM115</f>
        <v>0</v>
      </c>
      <c r="W116" s="13" t="str">
        <f>Vulnerability!AO115</f>
        <v>x</v>
      </c>
      <c r="X116" s="13">
        <f t="shared" si="25"/>
        <v>7.1892861512696289</v>
      </c>
      <c r="Y116" s="13">
        <f t="shared" si="28"/>
        <v>4.5099117589382356</v>
      </c>
      <c r="Z116" s="13">
        <f t="shared" si="29"/>
        <v>5.1326525074791096</v>
      </c>
      <c r="AA116" s="13">
        <f>'Lack of Coping Capacity'!G115</f>
        <v>9.100269718251873</v>
      </c>
      <c r="AB116" s="13">
        <f>'Lack of Coping Capacity'!J115</f>
        <v>7.9</v>
      </c>
      <c r="AC116" s="13">
        <f t="shared" si="30"/>
        <v>8.5001348591259358</v>
      </c>
      <c r="AD116" s="13">
        <f>'Lack of Coping Capacity'!P115</f>
        <v>9.2796660697784237</v>
      </c>
      <c r="AE116" s="13">
        <f>'Lack of Coping Capacity'!S115</f>
        <v>9.8855555555555554</v>
      </c>
      <c r="AF116" s="13">
        <f>'Lack of Coping Capacity'!X115</f>
        <v>9.7049026856430309</v>
      </c>
      <c r="AG116" s="13">
        <f t="shared" si="31"/>
        <v>9.62337477032567</v>
      </c>
      <c r="AH116" s="13">
        <f t="shared" si="32"/>
        <v>9.1402117592907022</v>
      </c>
      <c r="AI116" s="13">
        <f t="shared" si="33"/>
        <v>4.5092519742057124</v>
      </c>
    </row>
    <row r="117" spans="1:35" x14ac:dyDescent="0.25">
      <c r="A117" s="127" t="s">
        <v>5</v>
      </c>
      <c r="B117" s="125" t="s">
        <v>466</v>
      </c>
      <c r="C117" s="125" t="s">
        <v>4</v>
      </c>
      <c r="D117" s="104" t="s">
        <v>596</v>
      </c>
      <c r="E117" s="12">
        <f>'Hazard &amp; Exposure'!N116</f>
        <v>1.7777777777777786</v>
      </c>
      <c r="F117" s="12">
        <f>'Hazard &amp; Exposure'!O116</f>
        <v>5.3070323041983789</v>
      </c>
      <c r="G117" s="12">
        <f>'Hazard &amp; Exposure'!P116</f>
        <v>5.4073129619224609</v>
      </c>
      <c r="H117" s="12">
        <f>'Hazard &amp; Exposure'!Q116</f>
        <v>5.2083333333333339</v>
      </c>
      <c r="I117" s="12">
        <f>'Hazard &amp; Exposure'!R116</f>
        <v>4.5760799211623979</v>
      </c>
      <c r="J117" s="12" t="str">
        <f>'Hazard &amp; Exposure'!U116</f>
        <v>x</v>
      </c>
      <c r="K117" s="12">
        <f>'Hazard &amp; Exposure'!W116</f>
        <v>3.5650432341870615</v>
      </c>
      <c r="L117" s="13">
        <f>'Hazard &amp; Exposure'!X116</f>
        <v>3.5650432341870615</v>
      </c>
      <c r="M117" s="13">
        <f t="shared" si="26"/>
        <v>4.0887333843600979</v>
      </c>
      <c r="N117" s="13">
        <f>Vulnerability!F116</f>
        <v>6.9208587768379957</v>
      </c>
      <c r="O117" s="13">
        <f>Vulnerability!I116</f>
        <v>7.0883333333333329</v>
      </c>
      <c r="P117" s="13">
        <f>Vulnerability!P116</f>
        <v>1.9061220946804216</v>
      </c>
      <c r="Q117" s="13">
        <f t="shared" si="27"/>
        <v>5.7090432454224356</v>
      </c>
      <c r="R117" s="13">
        <f>Vulnerability!V116</f>
        <v>0</v>
      </c>
      <c r="S117" s="13">
        <f>Vulnerability!AD116</f>
        <v>5.1868858299470411</v>
      </c>
      <c r="T117" s="13">
        <f>Vulnerability!AG116</f>
        <v>6.4111080038211705</v>
      </c>
      <c r="U117" s="13">
        <f>Vulnerability!AJ116</f>
        <v>4.1786087985078026</v>
      </c>
      <c r="V117" s="13">
        <f>Vulnerability!AM116</f>
        <v>3.4308799090806534</v>
      </c>
      <c r="W117" s="13">
        <f>Vulnerability!AO116</f>
        <v>0</v>
      </c>
      <c r="X117" s="13">
        <f t="shared" si="25"/>
        <v>4.1392246873060241</v>
      </c>
      <c r="Y117" s="13">
        <f t="shared" si="28"/>
        <v>2.3096677801030987</v>
      </c>
      <c r="Z117" s="13">
        <f t="shared" si="29"/>
        <v>4.2157507731651469</v>
      </c>
      <c r="AA117" s="13">
        <f>'Lack of Coping Capacity'!G116</f>
        <v>9.100269718251873</v>
      </c>
      <c r="AB117" s="13">
        <f>'Lack of Coping Capacity'!J116</f>
        <v>7.9</v>
      </c>
      <c r="AC117" s="13">
        <f t="shared" si="30"/>
        <v>8.5001348591259358</v>
      </c>
      <c r="AD117" s="13">
        <f>'Lack of Coping Capacity'!P116</f>
        <v>9.2796660697784237</v>
      </c>
      <c r="AE117" s="13">
        <f>'Lack of Coping Capacity'!S116</f>
        <v>9.8855555555555554</v>
      </c>
      <c r="AF117" s="13">
        <f>'Lack of Coping Capacity'!X116</f>
        <v>9.7040825347891726</v>
      </c>
      <c r="AG117" s="13">
        <f t="shared" si="31"/>
        <v>9.6231013867077166</v>
      </c>
      <c r="AH117" s="13">
        <f t="shared" si="32"/>
        <v>9.1400306832390594</v>
      </c>
      <c r="AI117" s="13">
        <f t="shared" si="33"/>
        <v>5.4009537473670468</v>
      </c>
    </row>
    <row r="118" spans="1:35" x14ac:dyDescent="0.25">
      <c r="A118" s="127" t="s">
        <v>5</v>
      </c>
      <c r="B118" s="125" t="s">
        <v>467</v>
      </c>
      <c r="C118" s="125" t="s">
        <v>4</v>
      </c>
      <c r="D118" s="104" t="s">
        <v>597</v>
      </c>
      <c r="E118" s="12" t="str">
        <f>'Hazard &amp; Exposure'!N117</f>
        <v>x</v>
      </c>
      <c r="F118" s="12">
        <f>'Hazard &amp; Exposure'!O117</f>
        <v>0</v>
      </c>
      <c r="G118" s="12">
        <f>'Hazard &amp; Exposure'!P117</f>
        <v>1.1166097940069619E-3</v>
      </c>
      <c r="H118" s="12">
        <f>'Hazard &amp; Exposure'!Q117</f>
        <v>0</v>
      </c>
      <c r="I118" s="12">
        <f>'Hazard &amp; Exposure'!R117</f>
        <v>0</v>
      </c>
      <c r="J118" s="12" t="str">
        <f>'Hazard &amp; Exposure'!U117</f>
        <v>x</v>
      </c>
      <c r="K118" s="12">
        <f>'Hazard &amp; Exposure'!W117</f>
        <v>3.5650432341870615</v>
      </c>
      <c r="L118" s="13">
        <f>'Hazard &amp; Exposure'!X117</f>
        <v>3.5650432341870615</v>
      </c>
      <c r="M118" s="13">
        <f t="shared" si="26"/>
        <v>1.9544087225604478</v>
      </c>
      <c r="N118" s="13">
        <f>Vulnerability!F117</f>
        <v>6.8523131675563098</v>
      </c>
      <c r="O118" s="13">
        <f>Vulnerability!I117</f>
        <v>7.1758333333333333</v>
      </c>
      <c r="P118" s="13">
        <f>Vulnerability!P117</f>
        <v>1.9061220946804216</v>
      </c>
      <c r="Q118" s="13">
        <f t="shared" si="27"/>
        <v>5.6966454407815927</v>
      </c>
      <c r="R118" s="13">
        <f>Vulnerability!V117</f>
        <v>0</v>
      </c>
      <c r="S118" s="13">
        <f>Vulnerability!AD117</f>
        <v>4.0436363636363639</v>
      </c>
      <c r="T118" s="13">
        <f>Vulnerability!AG117</f>
        <v>10</v>
      </c>
      <c r="U118" s="13">
        <f>Vulnerability!AJ117</f>
        <v>8.39991704809729</v>
      </c>
      <c r="V118" s="13">
        <f>Vulnerability!AM117</f>
        <v>0</v>
      </c>
      <c r="W118" s="13" t="str">
        <f>Vulnerability!AO117</f>
        <v>x</v>
      </c>
      <c r="X118" s="13">
        <f t="shared" si="25"/>
        <v>7.1893154397810068</v>
      </c>
      <c r="Y118" s="13">
        <f t="shared" si="28"/>
        <v>4.5099364081341182</v>
      </c>
      <c r="Z118" s="13">
        <f t="shared" si="29"/>
        <v>5.1326636694155177</v>
      </c>
      <c r="AA118" s="13">
        <f>'Lack of Coping Capacity'!G117</f>
        <v>9.100269718251873</v>
      </c>
      <c r="AB118" s="13">
        <f>'Lack of Coping Capacity'!J117</f>
        <v>7.9</v>
      </c>
      <c r="AC118" s="13">
        <f t="shared" si="30"/>
        <v>8.5001348591259358</v>
      </c>
      <c r="AD118" s="13">
        <f>'Lack of Coping Capacity'!P117</f>
        <v>9.2796660697784237</v>
      </c>
      <c r="AE118" s="13">
        <f>'Lack of Coping Capacity'!S117</f>
        <v>9.8855555555555554</v>
      </c>
      <c r="AF118" s="13">
        <f>'Lack of Coping Capacity'!X117</f>
        <v>9.088502666990653</v>
      </c>
      <c r="AG118" s="13">
        <f t="shared" si="31"/>
        <v>9.4179080974415434</v>
      </c>
      <c r="AH118" s="13">
        <f t="shared" si="32"/>
        <v>9.0085144169063067</v>
      </c>
      <c r="AI118" s="13">
        <f t="shared" si="33"/>
        <v>4.4874930850920114</v>
      </c>
    </row>
    <row r="119" spans="1:35" x14ac:dyDescent="0.25">
      <c r="A119" s="127" t="s">
        <v>5</v>
      </c>
      <c r="B119" s="125" t="s">
        <v>468</v>
      </c>
      <c r="C119" s="125" t="s">
        <v>4</v>
      </c>
      <c r="D119" s="104" t="s">
        <v>598</v>
      </c>
      <c r="E119" s="12">
        <f>'Hazard &amp; Exposure'!N118</f>
        <v>5.4444444444444455</v>
      </c>
      <c r="F119" s="12">
        <f>'Hazard &amp; Exposure'!O118</f>
        <v>1.8416339324337194</v>
      </c>
      <c r="G119" s="12">
        <f>'Hazard &amp; Exposure'!P118</f>
        <v>2.4985999119546634</v>
      </c>
      <c r="H119" s="12">
        <f>'Hazard &amp; Exposure'!Q118</f>
        <v>4.1666666666666661</v>
      </c>
      <c r="I119" s="12">
        <f>'Hazard &amp; Exposure'!R118</f>
        <v>3.6244607136843561</v>
      </c>
      <c r="J119" s="12" t="str">
        <f>'Hazard &amp; Exposure'!U118</f>
        <v>x</v>
      </c>
      <c r="K119" s="12">
        <f>'Hazard &amp; Exposure'!W118</f>
        <v>3.5650432341870615</v>
      </c>
      <c r="L119" s="13">
        <f>'Hazard &amp; Exposure'!X118</f>
        <v>3.5650432341870615</v>
      </c>
      <c r="M119" s="13">
        <f t="shared" si="26"/>
        <v>3.5948106867146317</v>
      </c>
      <c r="N119" s="13">
        <f>Vulnerability!F118</f>
        <v>7.2496744280409464</v>
      </c>
      <c r="O119" s="13">
        <f>Vulnerability!I118</f>
        <v>6.6883333333333326</v>
      </c>
      <c r="P119" s="13">
        <f>Vulnerability!P118</f>
        <v>1.9061220946804216</v>
      </c>
      <c r="Q119" s="13">
        <f t="shared" si="27"/>
        <v>5.7734510710239118</v>
      </c>
      <c r="R119" s="13">
        <f>Vulnerability!V118</f>
        <v>0</v>
      </c>
      <c r="S119" s="13">
        <f>Vulnerability!AD118</f>
        <v>5.3555683813575543</v>
      </c>
      <c r="T119" s="13">
        <f>Vulnerability!AG118</f>
        <v>7.0888964032265136</v>
      </c>
      <c r="U119" s="13">
        <f>Vulnerability!AJ118</f>
        <v>5.9695289572420966</v>
      </c>
      <c r="V119" s="13">
        <f>Vulnerability!AM118</f>
        <v>0</v>
      </c>
      <c r="W119" s="13">
        <f>Vulnerability!AO118</f>
        <v>1.5789473684210531</v>
      </c>
      <c r="X119" s="13">
        <f t="shared" si="25"/>
        <v>4.5023590438334375</v>
      </c>
      <c r="Y119" s="13">
        <f t="shared" si="28"/>
        <v>2.5419467104645994</v>
      </c>
      <c r="Z119" s="13">
        <f t="shared" si="29"/>
        <v>4.3480285004764703</v>
      </c>
      <c r="AA119" s="13">
        <f>'Lack of Coping Capacity'!G118</f>
        <v>9.100269718251873</v>
      </c>
      <c r="AB119" s="13">
        <f>'Lack of Coping Capacity'!J118</f>
        <v>7.9</v>
      </c>
      <c r="AC119" s="13">
        <f t="shared" si="30"/>
        <v>8.5001348591259358</v>
      </c>
      <c r="AD119" s="13">
        <f>'Lack of Coping Capacity'!P118</f>
        <v>9.2796660697784237</v>
      </c>
      <c r="AE119" s="13">
        <f>'Lack of Coping Capacity'!S118</f>
        <v>9.8855555555555554</v>
      </c>
      <c r="AF119" s="13">
        <f>'Lack of Coping Capacity'!X118</f>
        <v>9.6101679034514191</v>
      </c>
      <c r="AG119" s="13">
        <f t="shared" si="31"/>
        <v>9.5917965095951327</v>
      </c>
      <c r="AH119" s="13">
        <f t="shared" si="32"/>
        <v>9.1194047211398015</v>
      </c>
      <c r="AI119" s="13">
        <f t="shared" si="33"/>
        <v>5.2237008613196112</v>
      </c>
    </row>
    <row r="120" spans="1:35" x14ac:dyDescent="0.25">
      <c r="A120" s="127" t="s">
        <v>5</v>
      </c>
      <c r="B120" s="125" t="s">
        <v>469</v>
      </c>
      <c r="C120" s="125" t="s">
        <v>4</v>
      </c>
      <c r="D120" s="104" t="s">
        <v>599</v>
      </c>
      <c r="E120" s="12">
        <f>'Hazard &amp; Exposure'!N119</f>
        <v>4</v>
      </c>
      <c r="F120" s="12">
        <f>'Hazard &amp; Exposure'!O119</f>
        <v>3.6931868439300124</v>
      </c>
      <c r="G120" s="12">
        <f>'Hazard &amp; Exposure'!P119</f>
        <v>3.1884969427969612</v>
      </c>
      <c r="H120" s="12">
        <f>'Hazard &amp; Exposure'!Q119</f>
        <v>3.125</v>
      </c>
      <c r="I120" s="12">
        <f>'Hazard &amp; Exposure'!R119</f>
        <v>3.5103702052606947</v>
      </c>
      <c r="J120" s="12">
        <f>'Hazard &amp; Exposure'!U119</f>
        <v>4</v>
      </c>
      <c r="K120" s="12">
        <f>'Hazard &amp; Exposure'!W119</f>
        <v>3.5650432341870615</v>
      </c>
      <c r="L120" s="13">
        <f>'Hazard &amp; Exposure'!X119</f>
        <v>3.6729285345634608</v>
      </c>
      <c r="M120" s="13">
        <f t="shared" si="26"/>
        <v>3.5920886630298741</v>
      </c>
      <c r="N120" s="13">
        <f>Vulnerability!F119</f>
        <v>6.9208587768379957</v>
      </c>
      <c r="O120" s="13">
        <f>Vulnerability!I119</f>
        <v>7.0883333333333329</v>
      </c>
      <c r="P120" s="13">
        <f>Vulnerability!P119</f>
        <v>1.9061220946804216</v>
      </c>
      <c r="Q120" s="13">
        <f t="shared" si="27"/>
        <v>5.7090432454224356</v>
      </c>
      <c r="R120" s="13">
        <f>Vulnerability!V119</f>
        <v>0</v>
      </c>
      <c r="S120" s="13">
        <f>Vulnerability!AD119</f>
        <v>5.1927343466743565</v>
      </c>
      <c r="T120" s="13">
        <f>Vulnerability!AG119</f>
        <v>6.5555837156952297</v>
      </c>
      <c r="U120" s="13">
        <f>Vulnerability!AJ119</f>
        <v>5.1648805934696416</v>
      </c>
      <c r="V120" s="13">
        <f>Vulnerability!AM119</f>
        <v>10</v>
      </c>
      <c r="W120" s="13">
        <f>Vulnerability!AO119</f>
        <v>1.5789473684210531</v>
      </c>
      <c r="X120" s="13">
        <f t="shared" si="25"/>
        <v>6.6853659872725579</v>
      </c>
      <c r="Y120" s="13">
        <f t="shared" si="28"/>
        <v>4.0986261150181873</v>
      </c>
      <c r="Z120" s="13">
        <f t="shared" si="29"/>
        <v>4.9562821243708974</v>
      </c>
      <c r="AA120" s="13">
        <f>'Lack of Coping Capacity'!G119</f>
        <v>9.100269718251873</v>
      </c>
      <c r="AB120" s="13">
        <f>'Lack of Coping Capacity'!J119</f>
        <v>7.9</v>
      </c>
      <c r="AC120" s="13">
        <f t="shared" si="30"/>
        <v>8.5001348591259358</v>
      </c>
      <c r="AD120" s="13">
        <f>'Lack of Coping Capacity'!P119</f>
        <v>9.2796660697784237</v>
      </c>
      <c r="AE120" s="13">
        <f>'Lack of Coping Capacity'!S119</f>
        <v>9.8855555555555554</v>
      </c>
      <c r="AF120" s="13">
        <f>'Lack of Coping Capacity'!X119</f>
        <v>9.4897613107486656</v>
      </c>
      <c r="AG120" s="13">
        <f t="shared" si="31"/>
        <v>9.5516609786942137</v>
      </c>
      <c r="AH120" s="13">
        <f t="shared" si="32"/>
        <v>9.0932688819227998</v>
      </c>
      <c r="AI120" s="13">
        <f t="shared" si="33"/>
        <v>5.4501405247323884</v>
      </c>
    </row>
    <row r="121" spans="1:35" x14ac:dyDescent="0.25">
      <c r="A121" s="127" t="s">
        <v>5</v>
      </c>
      <c r="B121" s="125" t="s">
        <v>470</v>
      </c>
      <c r="C121" s="125" t="s">
        <v>4</v>
      </c>
      <c r="D121" s="104" t="s">
        <v>600</v>
      </c>
      <c r="E121" s="12">
        <f>'Hazard &amp; Exposure'!N120</f>
        <v>9</v>
      </c>
      <c r="F121" s="12">
        <f>'Hazard &amp; Exposure'!O120</f>
        <v>0</v>
      </c>
      <c r="G121" s="12">
        <f>'Hazard &amp; Exposure'!P120</f>
        <v>5.0504368796623744</v>
      </c>
      <c r="H121" s="12">
        <f>'Hazard &amp; Exposure'!Q120</f>
        <v>0</v>
      </c>
      <c r="I121" s="12">
        <f>'Hazard &amp; Exposure'!R120</f>
        <v>4.8068128269549009</v>
      </c>
      <c r="J121" s="12" t="str">
        <f>'Hazard &amp; Exposure'!U120</f>
        <v>x</v>
      </c>
      <c r="K121" s="12">
        <f>'Hazard &amp; Exposure'!W120</f>
        <v>3.5650432341870615</v>
      </c>
      <c r="L121" s="13">
        <f>'Hazard &amp; Exposure'!X120</f>
        <v>3.5650432341870615</v>
      </c>
      <c r="M121" s="13">
        <f t="shared" si="26"/>
        <v>4.2138172382491916</v>
      </c>
      <c r="N121" s="13">
        <f>Vulnerability!F120</f>
        <v>7.5974368330122433</v>
      </c>
      <c r="O121" s="13">
        <f>Vulnerability!I120</f>
        <v>6.3008333333333333</v>
      </c>
      <c r="P121" s="13">
        <f>Vulnerability!P120</f>
        <v>1.9061220946804216</v>
      </c>
      <c r="Q121" s="13">
        <f t="shared" si="27"/>
        <v>5.8504572735095604</v>
      </c>
      <c r="R121" s="13">
        <f>Vulnerability!V120</f>
        <v>2.9096110380522453</v>
      </c>
      <c r="S121" s="13">
        <f>Vulnerability!AD120</f>
        <v>4.0436363636363639</v>
      </c>
      <c r="T121" s="13">
        <f>Vulnerability!AG120</f>
        <v>8.8222211045728613</v>
      </c>
      <c r="U121" s="13">
        <f>Vulnerability!AJ120</f>
        <v>6.4368516282493369</v>
      </c>
      <c r="V121" s="13">
        <f>Vulnerability!AM120</f>
        <v>10</v>
      </c>
      <c r="W121" s="13">
        <f>Vulnerability!AO120</f>
        <v>1.5789473684210531</v>
      </c>
      <c r="X121" s="13">
        <f t="shared" si="25"/>
        <v>7.3029948561236626</v>
      </c>
      <c r="Y121" s="13">
        <f t="shared" si="28"/>
        <v>5.5225275925890696</v>
      </c>
      <c r="Z121" s="13">
        <f t="shared" si="29"/>
        <v>5.6889710047075752</v>
      </c>
      <c r="AA121" s="13">
        <f>'Lack of Coping Capacity'!G120</f>
        <v>9.100269718251873</v>
      </c>
      <c r="AB121" s="13">
        <f>'Lack of Coping Capacity'!J120</f>
        <v>7.9</v>
      </c>
      <c r="AC121" s="13">
        <f t="shared" si="30"/>
        <v>8.5001348591259358</v>
      </c>
      <c r="AD121" s="13">
        <f>'Lack of Coping Capacity'!P120</f>
        <v>9.2796660697784237</v>
      </c>
      <c r="AE121" s="13">
        <f>'Lack of Coping Capacity'!S120</f>
        <v>9.8855555555555554</v>
      </c>
      <c r="AF121" s="13">
        <f>'Lack of Coping Capacity'!X120</f>
        <v>9.7054710995219473</v>
      </c>
      <c r="AG121" s="13">
        <f t="shared" si="31"/>
        <v>9.6235642416186415</v>
      </c>
      <c r="AH121" s="13">
        <f t="shared" si="32"/>
        <v>9.140337265648439</v>
      </c>
      <c r="AI121" s="13">
        <f t="shared" si="33"/>
        <v>6.0287028571197689</v>
      </c>
    </row>
    <row r="122" spans="1:35" x14ac:dyDescent="0.25">
      <c r="A122" s="127" t="s">
        <v>5</v>
      </c>
      <c r="B122" s="125" t="s">
        <v>471</v>
      </c>
      <c r="C122" s="125" t="s">
        <v>4</v>
      </c>
      <c r="D122" s="104" t="s">
        <v>601</v>
      </c>
      <c r="E122" s="12">
        <f>'Hazard &amp; Exposure'!N121</f>
        <v>4</v>
      </c>
      <c r="F122" s="12">
        <f>'Hazard &amp; Exposure'!O121</f>
        <v>1.8567985509370999</v>
      </c>
      <c r="G122" s="12">
        <f>'Hazard &amp; Exposure'!P121</f>
        <v>7.5445780216233658</v>
      </c>
      <c r="H122" s="12">
        <f>'Hazard &amp; Exposure'!Q121</f>
        <v>2.0833333333333339</v>
      </c>
      <c r="I122" s="12">
        <f>'Hazard &amp; Exposure'!R121</f>
        <v>4.3264652061011013</v>
      </c>
      <c r="J122" s="12" t="str">
        <f>'Hazard &amp; Exposure'!U121</f>
        <v>x</v>
      </c>
      <c r="K122" s="12">
        <f>'Hazard &amp; Exposure'!W121</f>
        <v>3.5650432341870615</v>
      </c>
      <c r="L122" s="13">
        <f>'Hazard &amp; Exposure'!X121</f>
        <v>3.5650432341870615</v>
      </c>
      <c r="M122" s="13">
        <f t="shared" si="26"/>
        <v>3.9558753693552644</v>
      </c>
      <c r="N122" s="13">
        <f>Vulnerability!F121</f>
        <v>7.5974368330122433</v>
      </c>
      <c r="O122" s="13">
        <f>Vulnerability!I121</f>
        <v>6.3008333333333333</v>
      </c>
      <c r="P122" s="13">
        <f>Vulnerability!P121</f>
        <v>1.9061220946804216</v>
      </c>
      <c r="Q122" s="13">
        <f t="shared" si="27"/>
        <v>5.8504572735095604</v>
      </c>
      <c r="R122" s="13">
        <f>Vulnerability!V121</f>
        <v>0</v>
      </c>
      <c r="S122" s="13">
        <f>Vulnerability!AD121</f>
        <v>5.2701975093401812</v>
      </c>
      <c r="T122" s="13">
        <f>Vulnerability!AG121</f>
        <v>7.8777925947877048</v>
      </c>
      <c r="U122" s="13">
        <f>Vulnerability!AJ121</f>
        <v>6.4107165747981023</v>
      </c>
      <c r="V122" s="13">
        <f>Vulnerability!AM121</f>
        <v>10</v>
      </c>
      <c r="W122" s="13">
        <f>Vulnerability!AO121</f>
        <v>0</v>
      </c>
      <c r="X122" s="13">
        <f t="shared" si="25"/>
        <v>7.0564392502682924</v>
      </c>
      <c r="Y122" s="13">
        <f t="shared" si="28"/>
        <v>4.3990391832396432</v>
      </c>
      <c r="Z122" s="13">
        <f t="shared" si="29"/>
        <v>5.1688988172247115</v>
      </c>
      <c r="AA122" s="13">
        <f>'Lack of Coping Capacity'!G121</f>
        <v>9.100269718251873</v>
      </c>
      <c r="AB122" s="13">
        <f>'Lack of Coping Capacity'!J121</f>
        <v>7.9</v>
      </c>
      <c r="AC122" s="13">
        <f t="shared" si="30"/>
        <v>8.5001348591259358</v>
      </c>
      <c r="AD122" s="13">
        <f>'Lack of Coping Capacity'!P121</f>
        <v>9.2796660697784237</v>
      </c>
      <c r="AE122" s="13">
        <f>'Lack of Coping Capacity'!S121</f>
        <v>9.8855555555555554</v>
      </c>
      <c r="AF122" s="13">
        <f>'Lack of Coping Capacity'!X121</f>
        <v>8.8627400737567914</v>
      </c>
      <c r="AG122" s="13">
        <f t="shared" si="31"/>
        <v>9.3426538996969217</v>
      </c>
      <c r="AH122" s="13">
        <f t="shared" si="32"/>
        <v>8.9622975357504249</v>
      </c>
      <c r="AI122" s="13">
        <f t="shared" si="33"/>
        <v>5.6800653155937306</v>
      </c>
    </row>
    <row r="123" spans="1:35" x14ac:dyDescent="0.25">
      <c r="A123" s="127" t="s">
        <v>5</v>
      </c>
      <c r="B123" s="125" t="s">
        <v>472</v>
      </c>
      <c r="C123" s="125" t="s">
        <v>4</v>
      </c>
      <c r="D123" s="104" t="s">
        <v>602</v>
      </c>
      <c r="E123" s="12">
        <f>'Hazard &amp; Exposure'!N122</f>
        <v>2.7777777777777786</v>
      </c>
      <c r="F123" s="12">
        <f>'Hazard &amp; Exposure'!O122</f>
        <v>3.1373395576799212</v>
      </c>
      <c r="G123" s="12">
        <f>'Hazard &amp; Exposure'!P122</f>
        <v>2.7295698823297201</v>
      </c>
      <c r="H123" s="12">
        <f>'Hazard &amp; Exposure'!Q122</f>
        <v>9.375</v>
      </c>
      <c r="I123" s="12">
        <f>'Hazard &amp; Exposure'!R122</f>
        <v>5.5348129608731131</v>
      </c>
      <c r="J123" s="12" t="str">
        <f>'Hazard &amp; Exposure'!U122</f>
        <v>x</v>
      </c>
      <c r="K123" s="12">
        <f>'Hazard &amp; Exposure'!W122</f>
        <v>3.5650432341870615</v>
      </c>
      <c r="L123" s="13">
        <f>'Hazard &amp; Exposure'!X122</f>
        <v>3.5650432341870615</v>
      </c>
      <c r="M123" s="13">
        <f t="shared" si="26"/>
        <v>4.6242687094751691</v>
      </c>
      <c r="N123" s="13">
        <f>Vulnerability!F122</f>
        <v>7.0819109496497079</v>
      </c>
      <c r="O123" s="13">
        <f>Vulnerability!I122</f>
        <v>6.8883333333333328</v>
      </c>
      <c r="P123" s="13">
        <f>Vulnerability!P122</f>
        <v>1.9061220946804216</v>
      </c>
      <c r="Q123" s="13">
        <f t="shared" si="27"/>
        <v>5.7395693318282923</v>
      </c>
      <c r="R123" s="13">
        <f>Vulnerability!V122</f>
        <v>0</v>
      </c>
      <c r="S123" s="13">
        <f>Vulnerability!AD122</f>
        <v>4.0436363636363639</v>
      </c>
      <c r="T123" s="13">
        <f>Vulnerability!AG122</f>
        <v>6.8555494653685871</v>
      </c>
      <c r="U123" s="13">
        <f>Vulnerability!AJ122</f>
        <v>5.0610628128410671</v>
      </c>
      <c r="V123" s="13">
        <f>Vulnerability!AM122</f>
        <v>0</v>
      </c>
      <c r="W123" s="13">
        <f>Vulnerability!AO122</f>
        <v>1.5789473684210531</v>
      </c>
      <c r="X123" s="13">
        <f t="shared" si="25"/>
        <v>3.9168566371725166</v>
      </c>
      <c r="Y123" s="13">
        <f t="shared" si="28"/>
        <v>2.1704086319129621</v>
      </c>
      <c r="Z123" s="13">
        <f t="shared" si="29"/>
        <v>4.1810781455942561</v>
      </c>
      <c r="AA123" s="13">
        <f>'Lack of Coping Capacity'!G122</f>
        <v>9.100269718251873</v>
      </c>
      <c r="AB123" s="13">
        <f>'Lack of Coping Capacity'!J122</f>
        <v>7.9</v>
      </c>
      <c r="AC123" s="13">
        <f t="shared" si="30"/>
        <v>8.5001348591259358</v>
      </c>
      <c r="AD123" s="13">
        <f>'Lack of Coping Capacity'!P122</f>
        <v>9.2796660697784237</v>
      </c>
      <c r="AE123" s="13">
        <f>'Lack of Coping Capacity'!S122</f>
        <v>9.8855555555555554</v>
      </c>
      <c r="AF123" s="13">
        <f>'Lack of Coping Capacity'!X122</f>
        <v>8.9900573241397588</v>
      </c>
      <c r="AG123" s="13">
        <f t="shared" si="31"/>
        <v>9.3850929831579126</v>
      </c>
      <c r="AH123" s="13">
        <f t="shared" si="32"/>
        <v>8.9882375061638662</v>
      </c>
      <c r="AI123" s="13">
        <f t="shared" si="33"/>
        <v>5.5804423888501224</v>
      </c>
    </row>
    <row r="124" spans="1:35" x14ac:dyDescent="0.25">
      <c r="A124" s="127" t="s">
        <v>5</v>
      </c>
      <c r="B124" s="125" t="s">
        <v>473</v>
      </c>
      <c r="C124" s="125" t="s">
        <v>4</v>
      </c>
      <c r="D124" s="104" t="s">
        <v>603</v>
      </c>
      <c r="E124" s="12">
        <f>'Hazard &amp; Exposure'!N123</f>
        <v>2.7777777777777786</v>
      </c>
      <c r="F124" s="12">
        <f>'Hazard &amp; Exposure'!O123</f>
        <v>2.9178204386805424</v>
      </c>
      <c r="G124" s="12">
        <f>'Hazard &amp; Exposure'!P123</f>
        <v>7.1287976092560488</v>
      </c>
      <c r="H124" s="12">
        <f>'Hazard &amp; Exposure'!Q123</f>
        <v>10</v>
      </c>
      <c r="I124" s="12">
        <f>'Hazard &amp; Exposure'!R123</f>
        <v>6.9420091807043383</v>
      </c>
      <c r="J124" s="12">
        <f>'Hazard &amp; Exposure'!U123</f>
        <v>4</v>
      </c>
      <c r="K124" s="12">
        <f>'Hazard &amp; Exposure'!W123</f>
        <v>3.5650432341870615</v>
      </c>
      <c r="L124" s="13">
        <f>'Hazard &amp; Exposure'!X123</f>
        <v>3.6729285345634608</v>
      </c>
      <c r="M124" s="13">
        <f t="shared" si="26"/>
        <v>5.5424001885902774</v>
      </c>
      <c r="N124" s="13">
        <f>Vulnerability!F123</f>
        <v>7.717211214941047</v>
      </c>
      <c r="O124" s="13">
        <f>Vulnerability!I123</f>
        <v>6.1758333333333333</v>
      </c>
      <c r="P124" s="13">
        <f>Vulnerability!P123</f>
        <v>1.9061220946804216</v>
      </c>
      <c r="Q124" s="13">
        <f t="shared" si="27"/>
        <v>5.8790944644739618</v>
      </c>
      <c r="R124" s="13">
        <f>Vulnerability!V123</f>
        <v>0</v>
      </c>
      <c r="S124" s="13">
        <f>Vulnerability!AD123</f>
        <v>4.7824854236866772</v>
      </c>
      <c r="T124" s="13">
        <f>Vulnerability!AG123</f>
        <v>6.5333198978906353</v>
      </c>
      <c r="U124" s="13">
        <f>Vulnerability!AJ123</f>
        <v>4.3862240647823478</v>
      </c>
      <c r="V124" s="13">
        <f>Vulnerability!AM123</f>
        <v>3.4308799090806534</v>
      </c>
      <c r="W124" s="13">
        <f>Vulnerability!AO123</f>
        <v>1.5789473684210531</v>
      </c>
      <c r="X124" s="13">
        <f t="shared" si="25"/>
        <v>4.3371416465352439</v>
      </c>
      <c r="Y124" s="13">
        <f t="shared" si="28"/>
        <v>2.4354942809268563</v>
      </c>
      <c r="Z124" s="13">
        <f t="shared" si="29"/>
        <v>4.3738288938242738</v>
      </c>
      <c r="AA124" s="13">
        <f>'Lack of Coping Capacity'!G123</f>
        <v>9.100269718251873</v>
      </c>
      <c r="AB124" s="13">
        <f>'Lack of Coping Capacity'!J123</f>
        <v>7.9</v>
      </c>
      <c r="AC124" s="13">
        <f t="shared" si="30"/>
        <v>8.5001348591259358</v>
      </c>
      <c r="AD124" s="13">
        <f>'Lack of Coping Capacity'!P123</f>
        <v>9.2796660697784237</v>
      </c>
      <c r="AE124" s="13">
        <f>'Lack of Coping Capacity'!S123</f>
        <v>9.8855555555555554</v>
      </c>
      <c r="AF124" s="13">
        <f>'Lack of Coping Capacity'!X123</f>
        <v>8.6485652187406412</v>
      </c>
      <c r="AG124" s="13">
        <f t="shared" si="31"/>
        <v>9.2712622813582062</v>
      </c>
      <c r="AH124" s="13">
        <f t="shared" si="32"/>
        <v>8.9193534598805844</v>
      </c>
      <c r="AI124" s="13">
        <f t="shared" si="33"/>
        <v>6.0020233625742634</v>
      </c>
    </row>
    <row r="125" spans="1:35" x14ac:dyDescent="0.25">
      <c r="A125" s="127" t="s">
        <v>5</v>
      </c>
      <c r="B125" s="125" t="s">
        <v>474</v>
      </c>
      <c r="C125" s="125" t="s">
        <v>4</v>
      </c>
      <c r="D125" s="104" t="s">
        <v>604</v>
      </c>
      <c r="E125" s="12">
        <f>'Hazard &amp; Exposure'!N124</f>
        <v>2.7777777777777786</v>
      </c>
      <c r="F125" s="12">
        <f>'Hazard &amp; Exposure'!O124</f>
        <v>1.5051469209799351</v>
      </c>
      <c r="G125" s="12">
        <f>'Hazard &amp; Exposure'!P124</f>
        <v>5.6766317976642542</v>
      </c>
      <c r="H125" s="12">
        <f>'Hazard &amp; Exposure'!Q124</f>
        <v>7.291666666666667</v>
      </c>
      <c r="I125" s="12">
        <f>'Hazard &amp; Exposure'!R124</f>
        <v>4.7265732953162667</v>
      </c>
      <c r="J125" s="12" t="str">
        <f>'Hazard &amp; Exposure'!U124</f>
        <v>x</v>
      </c>
      <c r="K125" s="12">
        <f>'Hazard &amp; Exposure'!W124</f>
        <v>3.5650432341870615</v>
      </c>
      <c r="L125" s="13">
        <f>'Hazard &amp; Exposure'!X124</f>
        <v>3.5650432341870615</v>
      </c>
      <c r="M125" s="13">
        <f t="shared" si="26"/>
        <v>4.1700625072778035</v>
      </c>
      <c r="N125" s="13">
        <f>Vulnerability!F124</f>
        <v>7.2927668251123023</v>
      </c>
      <c r="O125" s="13">
        <f>Vulnerability!I124</f>
        <v>6.6383333333333328</v>
      </c>
      <c r="P125" s="13">
        <f>Vulnerability!P124</f>
        <v>1.9061220946804216</v>
      </c>
      <c r="Q125" s="13">
        <f t="shared" si="27"/>
        <v>5.78249726955959</v>
      </c>
      <c r="R125" s="13">
        <f>Vulnerability!V124</f>
        <v>0</v>
      </c>
      <c r="S125" s="13">
        <f>Vulnerability!AD124</f>
        <v>4.0436363636363639</v>
      </c>
      <c r="T125" s="13">
        <f>Vulnerability!AG124</f>
        <v>5.5777640918450508</v>
      </c>
      <c r="U125" s="13">
        <f>Vulnerability!AJ124</f>
        <v>3.9191051963437697</v>
      </c>
      <c r="V125" s="13">
        <f>Vulnerability!AM124</f>
        <v>0</v>
      </c>
      <c r="W125" s="13">
        <f>Vulnerability!AO124</f>
        <v>1.5789473684210531</v>
      </c>
      <c r="X125" s="13">
        <f t="shared" si="25"/>
        <v>3.2621850367459904</v>
      </c>
      <c r="Y125" s="13">
        <f t="shared" si="28"/>
        <v>1.7724661497064846</v>
      </c>
      <c r="Z125" s="13">
        <f t="shared" si="29"/>
        <v>4.0568901900826191</v>
      </c>
      <c r="AA125" s="13">
        <f>'Lack of Coping Capacity'!G124</f>
        <v>9.100269718251873</v>
      </c>
      <c r="AB125" s="13">
        <f>'Lack of Coping Capacity'!J124</f>
        <v>7.9</v>
      </c>
      <c r="AC125" s="13">
        <f t="shared" si="30"/>
        <v>8.5001348591259358</v>
      </c>
      <c r="AD125" s="13">
        <f>'Lack of Coping Capacity'!P124</f>
        <v>9.2796660697784237</v>
      </c>
      <c r="AE125" s="13">
        <f>'Lack of Coping Capacity'!S124</f>
        <v>9.8855555555555554</v>
      </c>
      <c r="AF125" s="13">
        <f>'Lack of Coping Capacity'!X124</f>
        <v>8.7824049492561844</v>
      </c>
      <c r="AG125" s="13">
        <f t="shared" si="31"/>
        <v>9.3158755248633867</v>
      </c>
      <c r="AH125" s="13">
        <f t="shared" si="32"/>
        <v>8.9460897526918721</v>
      </c>
      <c r="AI125" s="13">
        <f t="shared" si="33"/>
        <v>5.3291305092832335</v>
      </c>
    </row>
    <row r="126" spans="1:35" x14ac:dyDescent="0.25">
      <c r="A126" s="127" t="s">
        <v>5</v>
      </c>
      <c r="B126" s="125" t="s">
        <v>475</v>
      </c>
      <c r="C126" s="125" t="s">
        <v>4</v>
      </c>
      <c r="D126" s="104" t="s">
        <v>605</v>
      </c>
      <c r="E126" s="12">
        <f>'Hazard &amp; Exposure'!N125</f>
        <v>4</v>
      </c>
      <c r="F126" s="12">
        <f>'Hazard &amp; Exposure'!O125</f>
        <v>7.6017596793263635</v>
      </c>
      <c r="G126" s="12">
        <f>'Hazard &amp; Exposure'!P125</f>
        <v>3.1350870226255436</v>
      </c>
      <c r="H126" s="12">
        <f>'Hazard &amp; Exposure'!Q125</f>
        <v>2.0833333333333339</v>
      </c>
      <c r="I126" s="12">
        <f>'Hazard &amp; Exposure'!R125</f>
        <v>4.6003327600265891</v>
      </c>
      <c r="J126" s="12" t="str">
        <f>'Hazard &amp; Exposure'!U125</f>
        <v>x</v>
      </c>
      <c r="K126" s="12">
        <f>'Hazard &amp; Exposure'!W125</f>
        <v>3.5650432341870615</v>
      </c>
      <c r="L126" s="13">
        <f>'Hazard &amp; Exposure'!X125</f>
        <v>3.5650432341870615</v>
      </c>
      <c r="M126" s="13">
        <f t="shared" si="26"/>
        <v>4.1017762376091014</v>
      </c>
      <c r="N126" s="13">
        <f>Vulnerability!F125</f>
        <v>7.2927668251123023</v>
      </c>
      <c r="O126" s="13">
        <f>Vulnerability!I125</f>
        <v>6.6383333333333328</v>
      </c>
      <c r="P126" s="13">
        <f>Vulnerability!P125</f>
        <v>1.9061220946804216</v>
      </c>
      <c r="Q126" s="13">
        <f t="shared" si="27"/>
        <v>5.78249726955959</v>
      </c>
      <c r="R126" s="13">
        <f>Vulnerability!V125</f>
        <v>0</v>
      </c>
      <c r="S126" s="13">
        <f>Vulnerability!AD125</f>
        <v>4.0436363636363639</v>
      </c>
      <c r="T126" s="13">
        <f>Vulnerability!AG125</f>
        <v>6.2555540650871011</v>
      </c>
      <c r="U126" s="13">
        <f>Vulnerability!AJ125</f>
        <v>4.7756745023704834</v>
      </c>
      <c r="V126" s="13">
        <f>Vulnerability!AM125</f>
        <v>3.4308799090806534</v>
      </c>
      <c r="W126" s="13">
        <f>Vulnerability!AO125</f>
        <v>1.5789473684210531</v>
      </c>
      <c r="X126" s="13">
        <f t="shared" si="25"/>
        <v>4.1869186176264002</v>
      </c>
      <c r="Y126" s="13">
        <f t="shared" si="28"/>
        <v>2.3398243098583946</v>
      </c>
      <c r="Z126" s="13">
        <f t="shared" si="29"/>
        <v>4.2745330008739888</v>
      </c>
      <c r="AA126" s="13">
        <f>'Lack of Coping Capacity'!G125</f>
        <v>9.100269718251873</v>
      </c>
      <c r="AB126" s="13">
        <f>'Lack of Coping Capacity'!J125</f>
        <v>7.9</v>
      </c>
      <c r="AC126" s="13">
        <f t="shared" si="30"/>
        <v>8.5001348591259358</v>
      </c>
      <c r="AD126" s="13">
        <f>'Lack of Coping Capacity'!P125</f>
        <v>9.2796660697784237</v>
      </c>
      <c r="AE126" s="13">
        <f>'Lack of Coping Capacity'!S125</f>
        <v>9.8855555555555554</v>
      </c>
      <c r="AF126" s="13">
        <f>'Lack of Coping Capacity'!X125</f>
        <v>9.1352330150816758</v>
      </c>
      <c r="AG126" s="13">
        <f t="shared" si="31"/>
        <v>9.4334848801385505</v>
      </c>
      <c r="AH126" s="13">
        <f t="shared" si="32"/>
        <v>9.0182082827942427</v>
      </c>
      <c r="AI126" s="13">
        <f t="shared" si="33"/>
        <v>5.4074639590892088</v>
      </c>
    </row>
    <row r="127" spans="1:35" x14ac:dyDescent="0.25">
      <c r="A127" s="127" t="s">
        <v>5</v>
      </c>
      <c r="B127" s="125" t="s">
        <v>476</v>
      </c>
      <c r="C127" s="125" t="s">
        <v>4</v>
      </c>
      <c r="D127" s="104" t="s">
        <v>606</v>
      </c>
      <c r="E127" s="12">
        <f>'Hazard &amp; Exposure'!N126</f>
        <v>1.7777777777777786</v>
      </c>
      <c r="F127" s="12">
        <f>'Hazard &amp; Exposure'!O126</f>
        <v>6.951553931700686</v>
      </c>
      <c r="G127" s="12">
        <f>'Hazard &amp; Exposure'!P126</f>
        <v>3.8502604603617527</v>
      </c>
      <c r="H127" s="12">
        <f>'Hazard &amp; Exposure'!Q126</f>
        <v>4.1666666666666661</v>
      </c>
      <c r="I127" s="12">
        <f>'Hazard &amp; Exposure'!R126</f>
        <v>4.4594943077606137</v>
      </c>
      <c r="J127" s="12" t="str">
        <f>'Hazard &amp; Exposure'!U126</f>
        <v>x</v>
      </c>
      <c r="K127" s="12">
        <f>'Hazard &amp; Exposure'!W126</f>
        <v>3.5650432341870615</v>
      </c>
      <c r="L127" s="13">
        <f>'Hazard &amp; Exposure'!X126</f>
        <v>3.5650432341870615</v>
      </c>
      <c r="M127" s="13">
        <f t="shared" si="26"/>
        <v>4.0263703332582326</v>
      </c>
      <c r="N127" s="13">
        <f>Vulnerability!F126</f>
        <v>7.5739686177920085</v>
      </c>
      <c r="O127" s="13">
        <f>Vulnerability!I126</f>
        <v>6.3258333333333328</v>
      </c>
      <c r="P127" s="13">
        <f>Vulnerability!P126</f>
        <v>1.9061220946804216</v>
      </c>
      <c r="Q127" s="13">
        <f t="shared" si="27"/>
        <v>5.844973165899443</v>
      </c>
      <c r="R127" s="13">
        <f>Vulnerability!V126</f>
        <v>0</v>
      </c>
      <c r="S127" s="13">
        <f>Vulnerability!AD126</f>
        <v>5.1022641851250947</v>
      </c>
      <c r="T127" s="13">
        <f>Vulnerability!AG126</f>
        <v>6.9666566836378152</v>
      </c>
      <c r="U127" s="13">
        <f>Vulnerability!AJ126</f>
        <v>4.4121875302983193</v>
      </c>
      <c r="V127" s="13">
        <f>Vulnerability!AM126</f>
        <v>3.4443001291722624</v>
      </c>
      <c r="W127" s="13">
        <f>Vulnerability!AO126</f>
        <v>0</v>
      </c>
      <c r="X127" s="13">
        <f t="shared" si="25"/>
        <v>4.3420699355225532</v>
      </c>
      <c r="Y127" s="13">
        <f t="shared" si="28"/>
        <v>2.4386507556150634</v>
      </c>
      <c r="Z127" s="13">
        <f t="shared" si="29"/>
        <v>4.3531252753445386</v>
      </c>
      <c r="AA127" s="13">
        <f>'Lack of Coping Capacity'!G126</f>
        <v>9.100269718251873</v>
      </c>
      <c r="AB127" s="13">
        <f>'Lack of Coping Capacity'!J126</f>
        <v>7.9</v>
      </c>
      <c r="AC127" s="13">
        <f t="shared" si="30"/>
        <v>8.5001348591259358</v>
      </c>
      <c r="AD127" s="13">
        <f>'Lack of Coping Capacity'!P126</f>
        <v>9.2796660697784237</v>
      </c>
      <c r="AE127" s="13">
        <f>'Lack of Coping Capacity'!S126</f>
        <v>9.8855555555555554</v>
      </c>
      <c r="AF127" s="13">
        <f>'Lack of Coping Capacity'!X126</f>
        <v>9.2380343990479208</v>
      </c>
      <c r="AG127" s="13">
        <f t="shared" si="31"/>
        <v>9.4677520081272988</v>
      </c>
      <c r="AH127" s="13">
        <f t="shared" si="32"/>
        <v>9.0396933378518405</v>
      </c>
      <c r="AI127" s="13">
        <f t="shared" si="33"/>
        <v>5.4111494262468343</v>
      </c>
    </row>
    <row r="128" spans="1:35" x14ac:dyDescent="0.25">
      <c r="A128" s="127" t="s">
        <v>5</v>
      </c>
      <c r="B128" s="125" t="s">
        <v>477</v>
      </c>
      <c r="C128" s="125" t="s">
        <v>4</v>
      </c>
      <c r="D128" s="104" t="s">
        <v>607</v>
      </c>
      <c r="E128" s="12">
        <f>'Hazard &amp; Exposure'!N127</f>
        <v>2.7777777777777786</v>
      </c>
      <c r="F128" s="12">
        <f>'Hazard &amp; Exposure'!O127</f>
        <v>2.2755594014154372</v>
      </c>
      <c r="G128" s="12">
        <f>'Hazard &amp; Exposure'!P127</f>
        <v>4.7715445462114907</v>
      </c>
      <c r="H128" s="12">
        <f>'Hazard &amp; Exposure'!Q127</f>
        <v>5.2083333333333339</v>
      </c>
      <c r="I128" s="12">
        <f>'Hazard &amp; Exposure'!R127</f>
        <v>3.8660491050324608</v>
      </c>
      <c r="J128" s="12" t="str">
        <f>'Hazard &amp; Exposure'!U127</f>
        <v>x</v>
      </c>
      <c r="K128" s="12">
        <f>'Hazard &amp; Exposure'!W127</f>
        <v>3.5650432341870615</v>
      </c>
      <c r="L128" s="13">
        <f>'Hazard &amp; Exposure'!X127</f>
        <v>3.5650432341870615</v>
      </c>
      <c r="M128" s="13">
        <f t="shared" si="26"/>
        <v>3.7170777280113971</v>
      </c>
      <c r="N128" s="13">
        <f>Vulnerability!F127</f>
        <v>7.5739686177920085</v>
      </c>
      <c r="O128" s="13">
        <f>Vulnerability!I127</f>
        <v>6.3258333333333328</v>
      </c>
      <c r="P128" s="13">
        <f>Vulnerability!P127</f>
        <v>1.9061220946804216</v>
      </c>
      <c r="Q128" s="13">
        <f t="shared" si="27"/>
        <v>5.844973165899443</v>
      </c>
      <c r="R128" s="13">
        <f>Vulnerability!V127</f>
        <v>0</v>
      </c>
      <c r="S128" s="13">
        <f>Vulnerability!AD127</f>
        <v>5.4744666435420459</v>
      </c>
      <c r="T128" s="13">
        <f>Vulnerability!AG127</f>
        <v>6.9889362299019862</v>
      </c>
      <c r="U128" s="13">
        <f>Vulnerability!AJ127</f>
        <v>4.4641719455366244</v>
      </c>
      <c r="V128" s="13">
        <f>Vulnerability!AM127</f>
        <v>3.4308799090806534</v>
      </c>
      <c r="W128" s="13">
        <f>Vulnerability!AO127</f>
        <v>1.5789473684210531</v>
      </c>
      <c r="X128" s="13">
        <f t="shared" si="25"/>
        <v>4.6446464366118638</v>
      </c>
      <c r="Y128" s="13">
        <f t="shared" si="28"/>
        <v>2.6346963327725663</v>
      </c>
      <c r="Z128" s="13">
        <f t="shared" si="29"/>
        <v>4.4299458307456003</v>
      </c>
      <c r="AA128" s="13">
        <f>'Lack of Coping Capacity'!G127</f>
        <v>9.100269718251873</v>
      </c>
      <c r="AB128" s="13">
        <f>'Lack of Coping Capacity'!J127</f>
        <v>7.9</v>
      </c>
      <c r="AC128" s="13">
        <f t="shared" si="30"/>
        <v>8.5001348591259358</v>
      </c>
      <c r="AD128" s="13">
        <f>'Lack of Coping Capacity'!P127</f>
        <v>9.2796660697784237</v>
      </c>
      <c r="AE128" s="13">
        <f>'Lack of Coping Capacity'!S127</f>
        <v>9.8855555555555554</v>
      </c>
      <c r="AF128" s="13">
        <f>'Lack of Coping Capacity'!X127</f>
        <v>9.0189561681113624</v>
      </c>
      <c r="AG128" s="13">
        <f t="shared" si="31"/>
        <v>9.3947259311484466</v>
      </c>
      <c r="AH128" s="13">
        <f t="shared" si="32"/>
        <v>8.9941696985675765</v>
      </c>
      <c r="AI128" s="13">
        <f t="shared" si="33"/>
        <v>5.2907882286589363</v>
      </c>
    </row>
    <row r="129" spans="1:35" x14ac:dyDescent="0.25">
      <c r="A129" s="127" t="s">
        <v>5</v>
      </c>
      <c r="B129" s="125" t="s">
        <v>478</v>
      </c>
      <c r="C129" s="125" t="s">
        <v>4</v>
      </c>
      <c r="D129" s="104" t="s">
        <v>608</v>
      </c>
      <c r="E129" s="12" t="str">
        <f>'Hazard &amp; Exposure'!N128</f>
        <v>x</v>
      </c>
      <c r="F129" s="12">
        <f>'Hazard &amp; Exposure'!O128</f>
        <v>5.1236555199118508</v>
      </c>
      <c r="G129" s="12">
        <f>'Hazard &amp; Exposure'!P128</f>
        <v>0</v>
      </c>
      <c r="H129" s="12">
        <f>'Hazard &amp; Exposure'!Q128</f>
        <v>3.125</v>
      </c>
      <c r="I129" s="12">
        <f>'Hazard &amp; Exposure'!R128</f>
        <v>5.1236555199118508</v>
      </c>
      <c r="J129" s="12">
        <f>'Hazard &amp; Exposure'!U128</f>
        <v>4</v>
      </c>
      <c r="K129" s="12">
        <f>'Hazard &amp; Exposure'!W128</f>
        <v>3.5650432341870615</v>
      </c>
      <c r="L129" s="13">
        <f>'Hazard &amp; Exposure'!X128</f>
        <v>3.6729285345634608</v>
      </c>
      <c r="M129" s="13">
        <f t="shared" si="26"/>
        <v>4.4375972049061385</v>
      </c>
      <c r="N129" s="13">
        <f>Vulnerability!F128</f>
        <v>8.1746455469512522</v>
      </c>
      <c r="O129" s="13">
        <f>Vulnerability!I128</f>
        <v>5.7383333333333333</v>
      </c>
      <c r="P129" s="13">
        <f>Vulnerability!P128</f>
        <v>1.9061220946804216</v>
      </c>
      <c r="Q129" s="13">
        <f t="shared" si="27"/>
        <v>5.9984366304790644</v>
      </c>
      <c r="R129" s="13">
        <f>Vulnerability!V128</f>
        <v>0</v>
      </c>
      <c r="S129" s="13">
        <f>Vulnerability!AD128</f>
        <v>5.561570457948573</v>
      </c>
      <c r="T129" s="13">
        <f>Vulnerability!AG128</f>
        <v>6.4666584889223975</v>
      </c>
      <c r="U129" s="13">
        <f>Vulnerability!AJ128</f>
        <v>5.3408707063569416</v>
      </c>
      <c r="V129" s="13">
        <f>Vulnerability!AM128</f>
        <v>0.49399948287713791</v>
      </c>
      <c r="W129" s="13" t="str">
        <f>Vulnerability!AO128</f>
        <v>x</v>
      </c>
      <c r="X129" s="13">
        <f t="shared" si="25"/>
        <v>4.8073758417176649</v>
      </c>
      <c r="Y129" s="13">
        <f t="shared" si="28"/>
        <v>2.7420309350546934</v>
      </c>
      <c r="Z129" s="13">
        <f t="shared" si="29"/>
        <v>4.569828160306491</v>
      </c>
      <c r="AA129" s="13">
        <f>'Lack of Coping Capacity'!G128</f>
        <v>9.100269718251873</v>
      </c>
      <c r="AB129" s="13">
        <f>'Lack of Coping Capacity'!J128</f>
        <v>7.9</v>
      </c>
      <c r="AC129" s="13">
        <f t="shared" si="30"/>
        <v>8.5001348591259358</v>
      </c>
      <c r="AD129" s="13">
        <f>'Lack of Coping Capacity'!P128</f>
        <v>9.2796660697784237</v>
      </c>
      <c r="AE129" s="13">
        <f>'Lack of Coping Capacity'!S128</f>
        <v>9.8855555555555554</v>
      </c>
      <c r="AF129" s="13">
        <f>'Lack of Coping Capacity'!X128</f>
        <v>9.607294799362597</v>
      </c>
      <c r="AG129" s="13">
        <f t="shared" si="31"/>
        <v>9.590838808232192</v>
      </c>
      <c r="AH129" s="13">
        <f t="shared" si="32"/>
        <v>9.1187770830506381</v>
      </c>
      <c r="AI129" s="13">
        <f t="shared" si="33"/>
        <v>5.6971997863507067</v>
      </c>
    </row>
    <row r="130" spans="1:35" x14ac:dyDescent="0.25">
      <c r="A130" s="127" t="s">
        <v>5</v>
      </c>
      <c r="B130" s="125" t="s">
        <v>479</v>
      </c>
      <c r="C130" s="125" t="s">
        <v>4</v>
      </c>
      <c r="D130" s="104" t="s">
        <v>609</v>
      </c>
      <c r="E130" s="12">
        <f>'Hazard &amp; Exposure'!N129</f>
        <v>7.1111111111111107</v>
      </c>
      <c r="F130" s="12">
        <f>'Hazard &amp; Exposure'!O129</f>
        <v>1.9742945457572918</v>
      </c>
      <c r="G130" s="12">
        <f>'Hazard &amp; Exposure'!P129</f>
        <v>3.6119197937784087</v>
      </c>
      <c r="H130" s="12">
        <f>'Hazard &amp; Exposure'!Q129</f>
        <v>6.25</v>
      </c>
      <c r="I130" s="12">
        <f>'Hazard &amp; Exposure'!R129</f>
        <v>5.0695215258632063</v>
      </c>
      <c r="J130" s="12" t="str">
        <f>'Hazard &amp; Exposure'!U129</f>
        <v>x</v>
      </c>
      <c r="K130" s="12">
        <f>'Hazard &amp; Exposure'!W129</f>
        <v>6.0650432341870619</v>
      </c>
      <c r="L130" s="13">
        <f>'Hazard &amp; Exposure'!X129</f>
        <v>6.0650432341870619</v>
      </c>
      <c r="M130" s="13">
        <f t="shared" si="26"/>
        <v>5.5896736957564519</v>
      </c>
      <c r="N130" s="13">
        <f>Vulnerability!F129</f>
        <v>7.6329360430088062</v>
      </c>
      <c r="O130" s="13">
        <f>Vulnerability!I129</f>
        <v>6.2633333333333328</v>
      </c>
      <c r="P130" s="13">
        <f>Vulnerability!P129</f>
        <v>1.9061220946804216</v>
      </c>
      <c r="Q130" s="13">
        <f t="shared" si="27"/>
        <v>5.858831878507841</v>
      </c>
      <c r="R130" s="13">
        <f>Vulnerability!V129</f>
        <v>0</v>
      </c>
      <c r="S130" s="13">
        <f>Vulnerability!AD129</f>
        <v>4.0436363636363639</v>
      </c>
      <c r="T130" s="13">
        <f>Vulnerability!AG129</f>
        <v>7.0555393056977422</v>
      </c>
      <c r="U130" s="13">
        <f>Vulnerability!AJ129</f>
        <v>5.8397123637207144</v>
      </c>
      <c r="V130" s="13">
        <f>Vulnerability!AM129</f>
        <v>10</v>
      </c>
      <c r="W130" s="13">
        <f>Vulnerability!AO129</f>
        <v>1.5789473684210531</v>
      </c>
      <c r="X130" s="13">
        <f t="shared" si="25"/>
        <v>6.737519349347755</v>
      </c>
      <c r="Y130" s="13">
        <f t="shared" si="28"/>
        <v>4.1400664247249424</v>
      </c>
      <c r="Z130" s="13">
        <f t="shared" si="29"/>
        <v>5.060171247267192</v>
      </c>
      <c r="AA130" s="13">
        <f>'Lack of Coping Capacity'!G129</f>
        <v>9.100269718251873</v>
      </c>
      <c r="AB130" s="13">
        <f>'Lack of Coping Capacity'!J129</f>
        <v>7.9</v>
      </c>
      <c r="AC130" s="13">
        <f t="shared" si="30"/>
        <v>8.5001348591259358</v>
      </c>
      <c r="AD130" s="13">
        <f>'Lack of Coping Capacity'!P129</f>
        <v>9.2796660697784237</v>
      </c>
      <c r="AE130" s="13">
        <f>'Lack of Coping Capacity'!S129</f>
        <v>9.8855555555555554</v>
      </c>
      <c r="AF130" s="13">
        <f>'Lack of Coping Capacity'!X129</f>
        <v>9.4305256947499849</v>
      </c>
      <c r="AG130" s="13">
        <f t="shared" si="31"/>
        <v>9.5319157733613213</v>
      </c>
      <c r="AH130" s="13">
        <f t="shared" si="32"/>
        <v>9.0805344629369014</v>
      </c>
      <c r="AI130" s="13">
        <f t="shared" si="33"/>
        <v>6.3565435567623245</v>
      </c>
    </row>
    <row r="131" spans="1:35" x14ac:dyDescent="0.25">
      <c r="A131" s="127" t="s">
        <v>5</v>
      </c>
      <c r="B131" s="125" t="s">
        <v>480</v>
      </c>
      <c r="C131" s="125" t="s">
        <v>4</v>
      </c>
      <c r="D131" s="104" t="s">
        <v>610</v>
      </c>
      <c r="E131" s="12">
        <f>'Hazard &amp; Exposure'!N130</f>
        <v>2.7777777777777786</v>
      </c>
      <c r="F131" s="12">
        <f>'Hazard &amp; Exposure'!O130</f>
        <v>3.4931825662940112</v>
      </c>
      <c r="G131" s="12">
        <f>'Hazard &amp; Exposure'!P130</f>
        <v>3.6033001875614037</v>
      </c>
      <c r="H131" s="12">
        <f>'Hazard &amp; Exposure'!Q130</f>
        <v>6.25</v>
      </c>
      <c r="I131" s="12">
        <f>'Hazard &amp; Exposure'!R130</f>
        <v>4.1732415429265766</v>
      </c>
      <c r="J131" s="12" t="str">
        <f>'Hazard &amp; Exposure'!U130</f>
        <v>x</v>
      </c>
      <c r="K131" s="12">
        <f>'Hazard &amp; Exposure'!W130</f>
        <v>3.5650432341870615</v>
      </c>
      <c r="L131" s="13">
        <f>'Hazard &amp; Exposure'!X130</f>
        <v>3.5650432341870615</v>
      </c>
      <c r="M131" s="13">
        <f t="shared" si="26"/>
        <v>3.8755299538877166</v>
      </c>
      <c r="N131" s="13">
        <f>Vulnerability!F130</f>
        <v>7.2496744280409464</v>
      </c>
      <c r="O131" s="13">
        <f>Vulnerability!I130</f>
        <v>6.6883333333333326</v>
      </c>
      <c r="P131" s="13">
        <f>Vulnerability!P130</f>
        <v>1.9061220946804216</v>
      </c>
      <c r="Q131" s="13">
        <f t="shared" si="27"/>
        <v>5.7734510710239118</v>
      </c>
      <c r="R131" s="13">
        <f>Vulnerability!V130</f>
        <v>0</v>
      </c>
      <c r="S131" s="13">
        <f>Vulnerability!AD130</f>
        <v>5.0566766410966846</v>
      </c>
      <c r="T131" s="13">
        <f>Vulnerability!AG130</f>
        <v>7.1000585935932312</v>
      </c>
      <c r="U131" s="13">
        <f>Vulnerability!AJ130</f>
        <v>5.7620035664883424</v>
      </c>
      <c r="V131" s="13">
        <f>Vulnerability!AM130</f>
        <v>10</v>
      </c>
      <c r="W131" s="13">
        <f>Vulnerability!AO130</f>
        <v>1.5789473684210531</v>
      </c>
      <c r="X131" s="13">
        <f t="shared" si="25"/>
        <v>6.867725991626501</v>
      </c>
      <c r="Y131" s="13">
        <f t="shared" si="28"/>
        <v>4.2446182981949718</v>
      </c>
      <c r="Z131" s="13">
        <f t="shared" si="29"/>
        <v>5.0571038181646921</v>
      </c>
      <c r="AA131" s="13">
        <f>'Lack of Coping Capacity'!G130</f>
        <v>9.100269718251873</v>
      </c>
      <c r="AB131" s="13">
        <f>'Lack of Coping Capacity'!J130</f>
        <v>7.9</v>
      </c>
      <c r="AC131" s="13">
        <f t="shared" si="30"/>
        <v>8.5001348591259358</v>
      </c>
      <c r="AD131" s="13">
        <f>'Lack of Coping Capacity'!P130</f>
        <v>9.2796660697784237</v>
      </c>
      <c r="AE131" s="13">
        <f>'Lack of Coping Capacity'!S130</f>
        <v>9.8855555555555554</v>
      </c>
      <c r="AF131" s="13">
        <f>'Lack of Coping Capacity'!X130</f>
        <v>8.7049680596893158</v>
      </c>
      <c r="AG131" s="13">
        <f t="shared" si="31"/>
        <v>9.2900632283410971</v>
      </c>
      <c r="AH131" s="13">
        <f t="shared" si="32"/>
        <v>8.9305807225036986</v>
      </c>
      <c r="AI131" s="13">
        <f t="shared" si="33"/>
        <v>5.5937650684583247</v>
      </c>
    </row>
    <row r="132" spans="1:35" x14ac:dyDescent="0.25">
      <c r="A132" s="127" t="s">
        <v>5</v>
      </c>
      <c r="B132" s="125" t="s">
        <v>481</v>
      </c>
      <c r="C132" s="125" t="s">
        <v>4</v>
      </c>
      <c r="D132" s="104" t="s">
        <v>611</v>
      </c>
      <c r="E132" s="12">
        <f>'Hazard &amp; Exposure'!N131</f>
        <v>4</v>
      </c>
      <c r="F132" s="12">
        <f>'Hazard &amp; Exposure'!O131</f>
        <v>2.5541539325835623</v>
      </c>
      <c r="G132" s="12">
        <f>'Hazard &amp; Exposure'!P131</f>
        <v>2.9926560350590128</v>
      </c>
      <c r="H132" s="12">
        <f>'Hazard &amp; Exposure'!Q131</f>
        <v>6.25</v>
      </c>
      <c r="I132" s="12">
        <f>'Hazard &amp; Exposure'!R131</f>
        <v>4.1108145201964224</v>
      </c>
      <c r="J132" s="12">
        <f>'Hazard &amp; Exposure'!U131</f>
        <v>4</v>
      </c>
      <c r="K132" s="12">
        <f>'Hazard &amp; Exposure'!W131</f>
        <v>3.5650432341870615</v>
      </c>
      <c r="L132" s="13">
        <f>'Hazard &amp; Exposure'!X131</f>
        <v>3.6729285345634608</v>
      </c>
      <c r="M132" s="13">
        <f>(10-GEOMEAN(((10-I132)/10*9+1),((10-L132)/10*9+1)))/9*10</f>
        <v>3.8951923107636777</v>
      </c>
      <c r="N132" s="13">
        <f>Vulnerability!F131</f>
        <v>7.6329360430088062</v>
      </c>
      <c r="O132" s="13">
        <f>Vulnerability!I131</f>
        <v>6.2633333333333328</v>
      </c>
      <c r="P132" s="13">
        <f>Vulnerability!P131</f>
        <v>1.9061220946804216</v>
      </c>
      <c r="Q132" s="13">
        <f>AVERAGE(N132,N132,O132,P132)</f>
        <v>5.858831878507841</v>
      </c>
      <c r="R132" s="13">
        <f>Vulnerability!V131</f>
        <v>8.257070849065542</v>
      </c>
      <c r="S132" s="13">
        <f>Vulnerability!AD131</f>
        <v>4.0436363636363639</v>
      </c>
      <c r="T132" s="13">
        <f>Vulnerability!AG131</f>
        <v>7.6777654685704899</v>
      </c>
      <c r="U132" s="13">
        <f>Vulnerability!AJ131</f>
        <v>5.8137987034596597</v>
      </c>
      <c r="V132" s="13">
        <f>Vulnerability!AM131</f>
        <v>3.4443001291722624</v>
      </c>
      <c r="W132" s="13">
        <f>Vulnerability!AO131</f>
        <v>1.5789473684210531</v>
      </c>
      <c r="X132" s="13">
        <f t="shared" si="25"/>
        <v>4.87995365343793</v>
      </c>
      <c r="Y132" s="13">
        <f>(10-GEOMEAN(((10-R132)/10*9+1),((10-X132)/10*9+1)))/9*10</f>
        <v>6.8940061487767874</v>
      </c>
      <c r="Z132" s="13">
        <f>(10-GEOMEAN(((10-Q132)/10*9+1),((10-Y132)/10*9+1)))/9*10</f>
        <v>6.4047948430117421</v>
      </c>
      <c r="AA132" s="13">
        <f>'Lack of Coping Capacity'!G131</f>
        <v>9.100269718251873</v>
      </c>
      <c r="AB132" s="13">
        <f>'Lack of Coping Capacity'!J131</f>
        <v>7.9</v>
      </c>
      <c r="AC132" s="13">
        <f>AVERAGE(AA132:AB132)</f>
        <v>8.5001348591259358</v>
      </c>
      <c r="AD132" s="13">
        <f>'Lack of Coping Capacity'!P131</f>
        <v>9.2796660697784237</v>
      </c>
      <c r="AE132" s="13">
        <f>'Lack of Coping Capacity'!S131</f>
        <v>9.8855555555555554</v>
      </c>
      <c r="AF132" s="13">
        <f>'Lack of Coping Capacity'!X131</f>
        <v>9.5190169216247611</v>
      </c>
      <c r="AG132" s="13">
        <f>AVERAGE(AD132:AF132)</f>
        <v>9.5614128489862455</v>
      </c>
      <c r="AH132" s="13">
        <f>(10-GEOMEAN(((10-AC132)/10*9+1),((10-AG132)/10*9+1)))/9*10</f>
        <v>9.0995879667872082</v>
      </c>
      <c r="AI132" s="13">
        <f>M132^(1/3)*Z132^(1/3)*AH132^(1/3)</f>
        <v>6.1003106535026621</v>
      </c>
    </row>
    <row r="133" spans="1:35" x14ac:dyDescent="0.25">
      <c r="A133" s="127" t="s">
        <v>5</v>
      </c>
      <c r="B133" s="125" t="s">
        <v>482</v>
      </c>
      <c r="C133" s="125" t="s">
        <v>4</v>
      </c>
      <c r="D133" s="104" t="s">
        <v>612</v>
      </c>
      <c r="E133" s="12">
        <f>'Hazard &amp; Exposure'!N132</f>
        <v>4</v>
      </c>
      <c r="F133" s="12">
        <f>'Hazard &amp; Exposure'!O132</f>
        <v>8.9873151713157533</v>
      </c>
      <c r="G133" s="12">
        <f>'Hazard &amp; Exposure'!P132</f>
        <v>4.7034246554646728</v>
      </c>
      <c r="H133" s="12">
        <f>'Hazard &amp; Exposure'!Q132</f>
        <v>6.25</v>
      </c>
      <c r="I133" s="12">
        <f>'Hazard &amp; Exposure'!R132</f>
        <v>6.4539446330317265</v>
      </c>
      <c r="J133" s="12" t="str">
        <f>'Hazard &amp; Exposure'!U132</f>
        <v>x</v>
      </c>
      <c r="K133" s="12">
        <f>'Hazard &amp; Exposure'!W132</f>
        <v>3.5650432341870615</v>
      </c>
      <c r="L133" s="13">
        <f>'Hazard &amp; Exposure'!X132</f>
        <v>3.5650432341870615</v>
      </c>
      <c r="M133" s="13">
        <f>(10-GEOMEAN(((10-I133)/10*9+1),((10-L133)/10*9+1)))/9*10</f>
        <v>5.1829331146502797</v>
      </c>
      <c r="N133" s="13">
        <f>Vulnerability!F132</f>
        <v>6.9109980569640763</v>
      </c>
      <c r="O133" s="13">
        <f>Vulnerability!I132</f>
        <v>7.1008333333333331</v>
      </c>
      <c r="P133" s="13">
        <f>Vulnerability!P132</f>
        <v>1.9061220946804216</v>
      </c>
      <c r="Q133" s="13">
        <f>AVERAGE(N133,N133,O133,P133)</f>
        <v>5.7072378854854762</v>
      </c>
      <c r="R133" s="13">
        <f>Vulnerability!V132</f>
        <v>0</v>
      </c>
      <c r="S133" s="13">
        <f>Vulnerability!AD132</f>
        <v>4.8297721517238257</v>
      </c>
      <c r="T133" s="13">
        <f>Vulnerability!AG132</f>
        <v>6.1555497513249966</v>
      </c>
      <c r="U133" s="13">
        <f>Vulnerability!AJ132</f>
        <v>4.1266281392935902</v>
      </c>
      <c r="V133" s="13">
        <f>Vulnerability!AM132</f>
        <v>3.4443001291722624</v>
      </c>
      <c r="W133" s="13">
        <f>Vulnerability!AO132</f>
        <v>0</v>
      </c>
      <c r="X133" s="13">
        <f>IF(W133="x",(10-GEOMEAN(((10-S133)/10*9+1),((10-T133)/10*9+1),((10-U133)/10*9+1),((10-V133)/10*9+1)))/9*10,(10-GEOMEAN(((10-S133)/10*9+1),((10-T133)/10*9+1),((10-V133)/10*9+1),((10-W133)/10*9+1),((10-U133)/10*9+1)))/9*10)</f>
        <v>3.9738708035578272</v>
      </c>
      <c r="Y133" s="13">
        <f>(10-GEOMEAN(((10-R133)/10*9+1),((10-X133)/10*9+1)))/9*10</f>
        <v>2.2059064484475184</v>
      </c>
      <c r="Z133" s="13">
        <f>(10-GEOMEAN(((10-Q133)/10*9+1),((10-Y133)/10*9+1)))/9*10</f>
        <v>4.1740658434712667</v>
      </c>
      <c r="AA133" s="13">
        <f>'Lack of Coping Capacity'!G132</f>
        <v>9.100269718251873</v>
      </c>
      <c r="AB133" s="13">
        <f>'Lack of Coping Capacity'!J132</f>
        <v>7.9</v>
      </c>
      <c r="AC133" s="13">
        <f>AVERAGE(AA133:AB133)</f>
        <v>8.5001348591259358</v>
      </c>
      <c r="AD133" s="13">
        <f>'Lack of Coping Capacity'!P132</f>
        <v>9.2796660697784237</v>
      </c>
      <c r="AE133" s="13">
        <f>'Lack of Coping Capacity'!S132</f>
        <v>9.8855555555555554</v>
      </c>
      <c r="AF133" s="13">
        <f>'Lack of Coping Capacity'!X132</f>
        <v>8.6948455978142523</v>
      </c>
      <c r="AG133" s="13">
        <f>AVERAGE(AD133:AF133)</f>
        <v>9.2866890743827426</v>
      </c>
      <c r="AH133" s="13">
        <f>(10-GEOMEAN(((10-AC133)/10*9+1),((10-AG133)/10*9+1)))/9*10</f>
        <v>8.9285615443208872</v>
      </c>
      <c r="AI133" s="13">
        <f>M133^(1/3)*Z133^(1/3)*AH133^(1/3)</f>
        <v>5.7805895325829511</v>
      </c>
    </row>
    <row r="134" spans="1:35" x14ac:dyDescent="0.25">
      <c r="A134" s="127" t="s">
        <v>5</v>
      </c>
      <c r="B134" s="125" t="s">
        <v>483</v>
      </c>
      <c r="C134" s="125" t="s">
        <v>4</v>
      </c>
      <c r="D134" s="104" t="s">
        <v>613</v>
      </c>
      <c r="E134" s="12" t="str">
        <f>'Hazard &amp; Exposure'!N133</f>
        <v>x</v>
      </c>
      <c r="F134" s="12">
        <f>'Hazard &amp; Exposure'!O133</f>
        <v>0</v>
      </c>
      <c r="G134" s="12">
        <f>'Hazard &amp; Exposure'!P133</f>
        <v>0</v>
      </c>
      <c r="H134" s="12">
        <f>'Hazard &amp; Exposure'!Q133</f>
        <v>0</v>
      </c>
      <c r="I134" s="12">
        <f>'Hazard &amp; Exposure'!R133</f>
        <v>0</v>
      </c>
      <c r="J134" s="12">
        <f>'Hazard &amp; Exposure'!U133</f>
        <v>4</v>
      </c>
      <c r="K134" s="12">
        <f>'Hazard &amp; Exposure'!W133</f>
        <v>3.5650432341870615</v>
      </c>
      <c r="L134" s="13">
        <f>'Hazard &amp; Exposure'!X133</f>
        <v>3.6729285345634608</v>
      </c>
      <c r="M134" s="13">
        <f>(10-GEOMEAN(((10-I134)/10*9+1),((10-L134)/10*9+1)))/9*10</f>
        <v>2.020100547221547</v>
      </c>
      <c r="N134" s="13">
        <f>Vulnerability!F133</f>
        <v>6.8523131675563098</v>
      </c>
      <c r="O134" s="13">
        <f>Vulnerability!I133</f>
        <v>7.1758333333333333</v>
      </c>
      <c r="P134" s="13">
        <f>Vulnerability!P133</f>
        <v>1.9061220946804216</v>
      </c>
      <c r="Q134" s="13">
        <f>AVERAGE(N134,N134,O134,P134)</f>
        <v>5.6966454407815927</v>
      </c>
      <c r="R134" s="13">
        <f>Vulnerability!V133</f>
        <v>0</v>
      </c>
      <c r="S134" s="13">
        <f>Vulnerability!AD133</f>
        <v>4.0436363636363639</v>
      </c>
      <c r="T134" s="13">
        <f>Vulnerability!AG133</f>
        <v>10</v>
      </c>
      <c r="U134" s="13">
        <f>Vulnerability!AJ133</f>
        <v>8.4000468164794011</v>
      </c>
      <c r="V134" s="13">
        <f>Vulnerability!AM133</f>
        <v>0</v>
      </c>
      <c r="W134" s="13" t="str">
        <f>Vulnerability!AO133</f>
        <v>x</v>
      </c>
      <c r="X134" s="13">
        <f>IF(W134="x",(10-GEOMEAN(((10-S134)/10*9+1),((10-T134)/10*9+1),((10-U134)/10*9+1),((10-V134)/10*9+1)))/9*10,(10-GEOMEAN(((10-S134)/10*9+1),((10-T134)/10*9+1),((10-V134)/10*9+1),((10-W134)/10*9+1),((10-U134)/10*9+1)))/9*10)</f>
        <v>7.1893623687542139</v>
      </c>
      <c r="Y134" s="13">
        <f>(10-GEOMEAN(((10-R134)/10*9+1),((10-X134)/10*9+1)))/9*10</f>
        <v>4.5099759037253584</v>
      </c>
      <c r="Z134" s="13">
        <f>(10-GEOMEAN(((10-Q134)/10*9+1),((10-Y134)/10*9+1)))/9*10</f>
        <v>5.1326815543132991</v>
      </c>
      <c r="AA134" s="13">
        <f>'Lack of Coping Capacity'!G133</f>
        <v>9.100269718251873</v>
      </c>
      <c r="AB134" s="13">
        <f>'Lack of Coping Capacity'!J133</f>
        <v>7.9</v>
      </c>
      <c r="AC134" s="13">
        <f>AVERAGE(AA134:AB134)</f>
        <v>8.5001348591259358</v>
      </c>
      <c r="AD134" s="13">
        <f>'Lack of Coping Capacity'!P133</f>
        <v>9.2796660697784237</v>
      </c>
      <c r="AE134" s="13">
        <f>'Lack of Coping Capacity'!S133</f>
        <v>9.8855555555555554</v>
      </c>
      <c r="AF134" s="13">
        <f>'Lack of Coping Capacity'!X133</f>
        <v>9.607294799362597</v>
      </c>
      <c r="AG134" s="13">
        <f>AVERAGE(AD134:AF134)</f>
        <v>9.590838808232192</v>
      </c>
      <c r="AH134" s="13">
        <f>(10-GEOMEAN(((10-AC134)/10*9+1),((10-AG134)/10*9+1)))/9*10</f>
        <v>9.1187770830506381</v>
      </c>
      <c r="AI134" s="13">
        <f>M134^(1/3)*Z134^(1/3)*AH134^(1/3)</f>
        <v>4.5556599761564014</v>
      </c>
    </row>
    <row r="135" spans="1:35" x14ac:dyDescent="0.25">
      <c r="A135" s="127" t="s">
        <v>5</v>
      </c>
      <c r="B135" s="125" t="s">
        <v>484</v>
      </c>
      <c r="C135" s="125" t="s">
        <v>4</v>
      </c>
      <c r="D135" s="104" t="s">
        <v>614</v>
      </c>
      <c r="E135" s="12">
        <f>'Hazard &amp; Exposure'!N134</f>
        <v>9</v>
      </c>
      <c r="F135" s="12">
        <f>'Hazard &amp; Exposure'!O134</f>
        <v>0</v>
      </c>
      <c r="G135" s="12">
        <f>'Hazard &amp; Exposure'!P134</f>
        <v>4.4493767494192369</v>
      </c>
      <c r="H135" s="12">
        <f>'Hazard &amp; Exposure'!Q134</f>
        <v>0</v>
      </c>
      <c r="I135" s="12">
        <f>'Hazard &amp; Exposure'!R134</f>
        <v>4.6560055915606187</v>
      </c>
      <c r="J135" s="12" t="str">
        <f>'Hazard &amp; Exposure'!U134</f>
        <v>x</v>
      </c>
      <c r="K135" s="12">
        <f>'Hazard &amp; Exposure'!W134</f>
        <v>3.5650432341870615</v>
      </c>
      <c r="L135" s="13">
        <f>'Hazard &amp; Exposure'!X134</f>
        <v>3.5650432341870615</v>
      </c>
      <c r="M135" s="13">
        <f>(10-GEOMEAN(((10-I135)/10*9+1),((10-L135)/10*9+1)))/9*10</f>
        <v>4.1318085382722538</v>
      </c>
      <c r="N135" s="13">
        <f>Vulnerability!F134</f>
        <v>6.8523131675563098</v>
      </c>
      <c r="O135" s="13">
        <f>Vulnerability!I134</f>
        <v>7.1758333333333333</v>
      </c>
      <c r="P135" s="13">
        <f>Vulnerability!P134</f>
        <v>1.9061220946804216</v>
      </c>
      <c r="Q135" s="13">
        <f>AVERAGE(N135,N135,O135,P135)</f>
        <v>5.6966454407815927</v>
      </c>
      <c r="R135" s="13">
        <f>Vulnerability!V134</f>
        <v>0</v>
      </c>
      <c r="S135" s="13">
        <f>Vulnerability!AD134</f>
        <v>4.9061756839049693</v>
      </c>
      <c r="T135" s="13">
        <f>Vulnerability!AG134</f>
        <v>7.8666118147767783</v>
      </c>
      <c r="U135" s="13">
        <f>Vulnerability!AJ134</f>
        <v>6.6182678793641401</v>
      </c>
      <c r="V135" s="13">
        <f>Vulnerability!AM134</f>
        <v>10</v>
      </c>
      <c r="W135" s="13">
        <f>Vulnerability!AO134</f>
        <v>4.2105263157894735</v>
      </c>
      <c r="X135" s="13">
        <f>IF(W135="x",(10-GEOMEAN(((10-S135)/10*9+1),((10-T135)/10*9+1),((10-U135)/10*9+1),((10-V135)/10*9+1)))/9*10,(10-GEOMEAN(((10-S135)/10*9+1),((10-T135)/10*9+1),((10-V135)/10*9+1),((10-W135)/10*9+1),((10-U135)/10*9+1)))/9*10)</f>
        <v>7.4110412793121512</v>
      </c>
      <c r="Y135" s="13">
        <f>(10-GEOMEAN(((10-R135)/10*9+1),((10-X135)/10*9+1)))/9*10</f>
        <v>4.6992559178001727</v>
      </c>
      <c r="Z135" s="13">
        <f>(10-GEOMEAN(((10-Q135)/10*9+1),((10-Y135)/10*9+1)))/9*10</f>
        <v>5.2190172704373117</v>
      </c>
      <c r="AA135" s="13">
        <f>'Lack of Coping Capacity'!G134</f>
        <v>9.100269718251873</v>
      </c>
      <c r="AB135" s="13">
        <f>'Lack of Coping Capacity'!J134</f>
        <v>7.9</v>
      </c>
      <c r="AC135" s="13">
        <f>AVERAGE(AA135:AB135)</f>
        <v>8.5001348591259358</v>
      </c>
      <c r="AD135" s="13">
        <f>'Lack of Coping Capacity'!P134</f>
        <v>9.2796660697784237</v>
      </c>
      <c r="AE135" s="13">
        <f>'Lack of Coping Capacity'!S134</f>
        <v>9.8855555555555554</v>
      </c>
      <c r="AF135" s="13">
        <f>'Lack of Coping Capacity'!X134</f>
        <v>9.1588530313856538</v>
      </c>
      <c r="AG135" s="13">
        <f>AVERAGE(AD135:AF135)</f>
        <v>9.4413582189065437</v>
      </c>
      <c r="AH135" s="13">
        <f>(10-GEOMEAN(((10-AC135)/10*9+1),((10-AG135)/10*9+1)))/9*10</f>
        <v>9.0231252040155461</v>
      </c>
      <c r="AI135" s="13">
        <f>M135^(1/3)*Z135^(1/3)*AH135^(1/3)</f>
        <v>5.7946690266565914</v>
      </c>
    </row>
  </sheetData>
  <autoFilter ref="A3:AI3">
    <sortState ref="A4:AI135">
      <sortCondition descending="1" ref="Z3"/>
    </sortState>
  </autoFilter>
  <sortState ref="A5:T196">
    <sortCondition ref="A5"/>
  </sortState>
  <mergeCells count="1">
    <mergeCell ref="A1:AI1"/>
  </mergeCells>
  <conditionalFormatting sqref="I4:I135">
    <cfRule type="cellIs" dxfId="119" priority="2559" stopIfTrue="1" operator="between">
      <formula>QUARTILE($I$4:$I$135,3)</formula>
      <formula>10</formula>
    </cfRule>
    <cfRule type="cellIs" dxfId="118" priority="2560" stopIfTrue="1" operator="between">
      <formula>QUARTILE($I$4:$I$135,2)</formula>
      <formula>QUARTILE($I$4:$I$135,3)</formula>
    </cfRule>
    <cfRule type="cellIs" dxfId="117" priority="2561" stopIfTrue="1" operator="between">
      <formula>QUARTILE($I$4:$I$135,1)</formula>
      <formula>QUARTILE($I$4:$I$135,2)</formula>
    </cfRule>
    <cfRule type="cellIs" dxfId="116" priority="2562" stopIfTrue="1" operator="between">
      <formula>0</formula>
      <formula>QUARTILE($I$4:$I$135,1)</formula>
    </cfRule>
  </conditionalFormatting>
  <conditionalFormatting sqref="L4:L135">
    <cfRule type="cellIs" dxfId="115" priority="2563" stopIfTrue="1" operator="between">
      <formula>QUARTILE($L$4:$L$135,3)</formula>
      <formula>10</formula>
    </cfRule>
    <cfRule type="cellIs" dxfId="114" priority="2564" stopIfTrue="1" operator="between">
      <formula>QUARTILE($L$4:$L$135,2)</formula>
      <formula>QUARTILE($L$4:$L$135,3)</formula>
    </cfRule>
    <cfRule type="cellIs" dxfId="113" priority="2565" stopIfTrue="1" operator="between">
      <formula>QUARTILE($L$4:$L$135,1)</formula>
      <formula>QUARTILE($L$4:$L$135,2)</formula>
    </cfRule>
    <cfRule type="cellIs" dxfId="112" priority="2566" stopIfTrue="1" operator="between">
      <formula>0</formula>
      <formula>QUARTILE($L$4:$L$135,1)</formula>
    </cfRule>
  </conditionalFormatting>
  <conditionalFormatting sqref="M4:M135">
    <cfRule type="cellIs" dxfId="111" priority="2567" stopIfTrue="1" operator="between">
      <formula>QUARTILE($M$4:$M$135,3)</formula>
      <formula>10</formula>
    </cfRule>
    <cfRule type="cellIs" dxfId="110" priority="2568" stopIfTrue="1" operator="between">
      <formula>QUARTILE($M$4:$M$135,2)</formula>
      <formula>QUARTILE($M$4:$M$135,3)</formula>
    </cfRule>
    <cfRule type="cellIs" dxfId="109" priority="2569" stopIfTrue="1" operator="between">
      <formula>QUARTILE($M$4:$M$135,1)</formula>
      <formula>QUARTILE($M$4:$M$135,2)</formula>
    </cfRule>
    <cfRule type="cellIs" dxfId="108" priority="2570" stopIfTrue="1" operator="between">
      <formula>0</formula>
      <formula>QUARTILE($M$4:$M$135,1)</formula>
    </cfRule>
  </conditionalFormatting>
  <conditionalFormatting sqref="Z4:Z135">
    <cfRule type="cellIs" dxfId="107" priority="2571" stopIfTrue="1" operator="between">
      <formula>QUARTILE($Z$4:$Z$135,3)</formula>
      <formula>10</formula>
    </cfRule>
    <cfRule type="cellIs" dxfId="106" priority="2572" stopIfTrue="1" operator="between">
      <formula>QUARTILE($Z$4:$Z$135,2)</formula>
      <formula>QUARTILE($Z$4:$Z$135,3)</formula>
    </cfRule>
    <cfRule type="cellIs" dxfId="105" priority="2573" stopIfTrue="1" operator="between">
      <formula>QUARTILE($Z$4:$Z$135,1)</formula>
      <formula>QUARTILE($Z$4:$Z$135,2)</formula>
    </cfRule>
    <cfRule type="cellIs" dxfId="104" priority="2574" stopIfTrue="1" operator="between">
      <formula>0</formula>
      <formula>QUARTILE($Z$4:$Z$135,1)</formula>
    </cfRule>
  </conditionalFormatting>
  <conditionalFormatting sqref="AH4:AH135">
    <cfRule type="cellIs" dxfId="103" priority="2575" stopIfTrue="1" operator="between">
      <formula>QUARTILE($AH$4:$AH$135,3)</formula>
      <formula>10</formula>
    </cfRule>
    <cfRule type="cellIs" dxfId="102" priority="2576" stopIfTrue="1" operator="between">
      <formula>QUARTILE($AH$4:$AH$135,2)</formula>
      <formula>QUARTILE($AH$4:$AH$135,3)</formula>
    </cfRule>
    <cfRule type="cellIs" dxfId="101" priority="2577" stopIfTrue="1" operator="between">
      <formula>QUARTILE($AH$4:$AH$135,1)</formula>
      <formula>QUARTILE($AH$4:$AH$135,2)</formula>
    </cfRule>
    <cfRule type="cellIs" dxfId="100" priority="2578" stopIfTrue="1" operator="between">
      <formula>0</formula>
      <formula>QUARTILE($AH$4:$AH$135,1)</formula>
    </cfRule>
  </conditionalFormatting>
  <conditionalFormatting sqref="AA4:AA135">
    <cfRule type="cellIs" dxfId="99" priority="2579" stopIfTrue="1" operator="between">
      <formula>QUARTILE($AA$4:$AA$135,3)</formula>
      <formula>10</formula>
    </cfRule>
    <cfRule type="cellIs" dxfId="98" priority="2580" stopIfTrue="1" operator="between">
      <formula>QUARTILE($AA$4:$AA$135,2)</formula>
      <formula>QUARTILE($AA$4:$AA$135,3)</formula>
    </cfRule>
    <cfRule type="cellIs" dxfId="97" priority="2581" stopIfTrue="1" operator="between">
      <formula>QUARTILE($AA$4:$AA$135,1)</formula>
      <formula>QUARTILE($AA$4:$AA$135,2)</formula>
    </cfRule>
    <cfRule type="cellIs" dxfId="96" priority="2582" stopIfTrue="1" operator="between">
      <formula>0</formula>
      <formula>QUARTILE($AA$4:$AA$135,1)</formula>
    </cfRule>
  </conditionalFormatting>
  <conditionalFormatting sqref="AI4:AI135">
    <cfRule type="cellIs" dxfId="95" priority="2583" stopIfTrue="1" operator="between">
      <formula>QUARTILE($AI$4:$AI$135,3)</formula>
      <formula>10</formula>
    </cfRule>
    <cfRule type="cellIs" dxfId="94" priority="2584" stopIfTrue="1" operator="between">
      <formula>QUARTILE($AI$4:$AI$135,2)</formula>
      <formula>QUARTILE($AI$4:$AI$135,3)</formula>
    </cfRule>
    <cfRule type="cellIs" dxfId="93" priority="2585" stopIfTrue="1" operator="between">
      <formula>QUARTILE($AI$4:$AI$135,1)</formula>
      <formula>QUARTILE($AI$4:$AI$135,2)</formula>
    </cfRule>
    <cfRule type="cellIs" dxfId="92" priority="2586" stopIfTrue="1" operator="between">
      <formula>0</formula>
      <formula>QUARTILE($AI$4:$AI$135,1)</formula>
    </cfRule>
  </conditionalFormatting>
  <conditionalFormatting sqref="Q4:Q135">
    <cfRule type="cellIs" dxfId="91" priority="2587" stopIfTrue="1" operator="between">
      <formula>QUARTILE($Q$4:$Q$12,3)</formula>
      <formula>10</formula>
    </cfRule>
    <cfRule type="cellIs" dxfId="90" priority="2588" stopIfTrue="1" operator="between">
      <formula>QUARTILE($Q$4:$Q$12,2)</formula>
      <formula>QUARTILE($Q$4:$Q$12,3)</formula>
    </cfRule>
    <cfRule type="cellIs" dxfId="89" priority="2589" stopIfTrue="1" operator="between">
      <formula>QUARTILE($Q$4:$Q$12,1)</formula>
      <formula>QUARTILE($Q$4:$Q$12,2)</formula>
    </cfRule>
    <cfRule type="cellIs" dxfId="88" priority="2590" stopIfTrue="1" operator="between">
      <formula>0</formula>
      <formula>QUARTILE($Q$4:$Q$12,1)</formula>
    </cfRule>
  </conditionalFormatting>
  <conditionalFormatting sqref="X4:Y135">
    <cfRule type="cellIs" dxfId="87" priority="2591" stopIfTrue="1" operator="between">
      <formula>QUARTILE($X$4:$X$12,3)</formula>
      <formula>10</formula>
    </cfRule>
    <cfRule type="cellIs" dxfId="86" priority="2592" stopIfTrue="1" operator="between">
      <formula>QUARTILE($X$4:$X$12,2)</formula>
      <formula>QUARTILE($X$4:$X$12,3)</formula>
    </cfRule>
    <cfRule type="cellIs" dxfId="85" priority="2593" stopIfTrue="1" operator="between">
      <formula>QUARTILE($X$4:$X$12,1)</formula>
      <formula>QUARTILE($X$4:$X$12,2)</formula>
    </cfRule>
    <cfRule type="cellIs" dxfId="84" priority="2594" stopIfTrue="1" operator="between">
      <formula>0</formula>
      <formula>QUARTILE($X$4:$X$12,1)</formula>
    </cfRule>
  </conditionalFormatting>
  <conditionalFormatting sqref="AB4:AB135">
    <cfRule type="cellIs" dxfId="83" priority="2595" stopIfTrue="1" operator="between">
      <formula>QUARTILE($AB$4:$AB$135,3)</formula>
      <formula>10</formula>
    </cfRule>
    <cfRule type="cellIs" dxfId="82" priority="2596" stopIfTrue="1" operator="between">
      <formula>QUARTILE($AB$4:$AB$135,2)</formula>
      <formula>QUARTILE($AB$4:$AB$135,3)</formula>
    </cfRule>
    <cfRule type="cellIs" dxfId="81" priority="2597" stopIfTrue="1" operator="between">
      <formula>QUARTILE($AB$4:$AB$135,1)</formula>
      <formula>QUARTILE($AB$4:$AB$135,2)</formula>
    </cfRule>
    <cfRule type="cellIs" dxfId="80" priority="2598" stopIfTrue="1" operator="between">
      <formula>0</formula>
      <formula>QUARTILE($AB$4:$AB$135,1)</formula>
    </cfRule>
  </conditionalFormatting>
  <conditionalFormatting sqref="AC4:AC135">
    <cfRule type="cellIs" dxfId="79" priority="2599" stopIfTrue="1" operator="between">
      <formula>QUARTILE($AC$4:$AC$135,3)</formula>
      <formula>10</formula>
    </cfRule>
    <cfRule type="cellIs" dxfId="78" priority="2600" stopIfTrue="1" operator="between">
      <formula>QUARTILE($AC$4:$AC$135,2)</formula>
      <formula>QUARTILE($AC$4:$AC$135,3)</formula>
    </cfRule>
    <cfRule type="cellIs" dxfId="77" priority="2601" stopIfTrue="1" operator="between">
      <formula>QUARTILE($AC$4:$AC$135,1)</formula>
      <formula>QUARTILE($AC$4:$AC$135,2)</formula>
    </cfRule>
    <cfRule type="cellIs" dxfId="76" priority="2602" stopIfTrue="1" operator="between">
      <formula>0</formula>
      <formula>QUARTILE($AC$4:$AC$135,1)</formula>
    </cfRule>
  </conditionalFormatting>
  <conditionalFormatting sqref="AG4:AG135">
    <cfRule type="cellIs" dxfId="75" priority="2603" stopIfTrue="1" operator="between">
      <formula>QUARTILE($AG$4:$AG$135,3)</formula>
      <formula>10</formula>
    </cfRule>
    <cfRule type="cellIs" dxfId="74" priority="2604" stopIfTrue="1" operator="between">
      <formula>QUARTILE($AG$4:$AG$135,2)</formula>
      <formula>QUARTILE($AG$4:$AG$135,3)</formula>
    </cfRule>
    <cfRule type="cellIs" dxfId="73" priority="2605" stopIfTrue="1" operator="between">
      <formula>QUARTILE($AG$4:$AG$135,1)</formula>
      <formula>QUARTILE($AG$4:$AG$135,2)</formula>
    </cfRule>
    <cfRule type="cellIs" dxfId="72" priority="2606" stopIfTrue="1" operator="between">
      <formula>0</formula>
      <formula>QUARTILE($AG$4:$AG$135,1)</formula>
    </cfRule>
  </conditionalFormatting>
  <conditionalFormatting sqref="AD4:AD135">
    <cfRule type="cellIs" dxfId="71" priority="2607" stopIfTrue="1" operator="between">
      <formula>QUARTILE($AD$4:$AD$135,3)</formula>
      <formula>10</formula>
    </cfRule>
    <cfRule type="cellIs" dxfId="70" priority="2608" stopIfTrue="1" operator="between">
      <formula>QUARTILE($AD$4:$AD$135,2)</formula>
      <formula>QUARTILE($AD$4:$AD$135,3)</formula>
    </cfRule>
    <cfRule type="cellIs" dxfId="69" priority="2609" stopIfTrue="1" operator="between">
      <formula>QUARTILE($AD$4:$AD$135,1)</formula>
      <formula>QUARTILE($AD$4:$AD$135,2)</formula>
    </cfRule>
    <cfRule type="cellIs" dxfId="68" priority="2610" stopIfTrue="1" operator="between">
      <formula>0</formula>
      <formula>QUARTILE($AD$4:$AD$135,1)</formula>
    </cfRule>
  </conditionalFormatting>
  <conditionalFormatting sqref="AE4:AE135">
    <cfRule type="cellIs" dxfId="67" priority="2611" stopIfTrue="1" operator="between">
      <formula>QUARTILE($AE$4:$AE$135,3)</formula>
      <formula>10</formula>
    </cfRule>
    <cfRule type="cellIs" dxfId="66" priority="2612" stopIfTrue="1" operator="between">
      <formula>QUARTILE($AE$4:$AE$135,2)</formula>
      <formula>QUARTILE($AE$4:$AE$135,3)</formula>
    </cfRule>
    <cfRule type="cellIs" dxfId="65" priority="2613" stopIfTrue="1" operator="between">
      <formula>QUARTILE($AE$4:$AE$135,1)</formula>
      <formula>QUARTILE($AE$4:$AE$135,2)</formula>
    </cfRule>
    <cfRule type="cellIs" dxfId="64" priority="2614" stopIfTrue="1" operator="between">
      <formula>0</formula>
      <formula>QUARTILE($AE$4:$AE$135,1)</formula>
    </cfRule>
  </conditionalFormatting>
  <conditionalFormatting sqref="AF4:AF135">
    <cfRule type="cellIs" dxfId="63" priority="2615" stopIfTrue="1" operator="between">
      <formula>QUARTILE($AF$4:$AF$135,3)</formula>
      <formula>10</formula>
    </cfRule>
    <cfRule type="cellIs" dxfId="62" priority="2616" stopIfTrue="1" operator="between">
      <formula>QUARTILE($AF$4:$AF$135,2)</formula>
      <formula>QUARTILE($AF$4:$AF$135,3)</formula>
    </cfRule>
    <cfRule type="cellIs" dxfId="61" priority="2617" stopIfTrue="1" operator="between">
      <formula>QUARTILE($AF$4:$AF$135,1)</formula>
      <formula>QUARTILE($AF$4:$AF$135,2)</formula>
    </cfRule>
    <cfRule type="cellIs" dxfId="60" priority="2618" stopIfTrue="1" operator="between">
      <formula>0</formula>
      <formula>QUARTILE($AF$4:$AF$135,1)</formula>
    </cfRule>
  </conditionalFormatting>
  <conditionalFormatting sqref="W4:W135">
    <cfRule type="cellIs" dxfId="59" priority="2619" stopIfTrue="1" operator="between">
      <formula>QUARTILE($W$4:$W$12,3)</formula>
      <formula>10</formula>
    </cfRule>
    <cfRule type="cellIs" dxfId="58" priority="2620" stopIfTrue="1" operator="between">
      <formula>QUARTILE($W$4:$W$12,2)</formula>
      <formula>QUARTILE($W$4:$W$12,3)</formula>
    </cfRule>
    <cfRule type="cellIs" dxfId="57" priority="2621" stopIfTrue="1" operator="between">
      <formula>QUARTILE($W$4:$W$12,1)</formula>
      <formula>QUARTILE($W$4:$W$12,2)</formula>
    </cfRule>
    <cfRule type="cellIs" dxfId="56" priority="2622" stopIfTrue="1" operator="between">
      <formula>0</formula>
      <formula>QUARTILE($W$4:$W$12,1)</formula>
    </cfRule>
  </conditionalFormatting>
  <conditionalFormatting sqref="V4:V135">
    <cfRule type="cellIs" dxfId="55" priority="2623" stopIfTrue="1" operator="between">
      <formula>QUARTILE($V$4:$V$12,3)</formula>
      <formula>10</formula>
    </cfRule>
    <cfRule type="cellIs" dxfId="54" priority="2624" stopIfTrue="1" operator="between">
      <formula>QUARTILE($V$4:$V$12,2)</formula>
      <formula>QUARTILE($V$4:$V$12,3)</formula>
    </cfRule>
    <cfRule type="cellIs" dxfId="53" priority="2625" stopIfTrue="1" operator="between">
      <formula>QUARTILE($V$4:$V$12,1)</formula>
      <formula>QUARTILE($V$4:$V$12,2)</formula>
    </cfRule>
    <cfRule type="cellIs" dxfId="52" priority="2626" stopIfTrue="1" operator="between">
      <formula>0</formula>
      <formula>QUARTILE($V$4:$V$12,1)</formula>
    </cfRule>
  </conditionalFormatting>
  <conditionalFormatting sqref="T4:T135">
    <cfRule type="cellIs" dxfId="51" priority="2627" stopIfTrue="1" operator="between">
      <formula>QUARTILE($T$4:$T$12,3)</formula>
      <formula>10</formula>
    </cfRule>
    <cfRule type="cellIs" dxfId="50" priority="2628" stopIfTrue="1" operator="between">
      <formula>QUARTILE($T$4:$T$12,2)</formula>
      <formula>QUARTILE($T$4:$T$12,3)</formula>
    </cfRule>
    <cfRule type="cellIs" dxfId="49" priority="2629" stopIfTrue="1" operator="between">
      <formula>QUARTILE($T$4:$T$12,1)</formula>
      <formula>QUARTILE($T$4:$T$12,2)</formula>
    </cfRule>
    <cfRule type="cellIs" dxfId="48" priority="2630" stopIfTrue="1" operator="between">
      <formula>0</formula>
      <formula>QUARTILE($T$4:$T$12,1)</formula>
    </cfRule>
  </conditionalFormatting>
  <conditionalFormatting sqref="S4:S135">
    <cfRule type="cellIs" dxfId="47" priority="2631" stopIfTrue="1" operator="between">
      <formula>QUARTILE($S$4:$S$135,3)</formula>
      <formula>10</formula>
    </cfRule>
    <cfRule type="cellIs" dxfId="46" priority="2632" stopIfTrue="1" operator="between">
      <formula>QUARTILE($S$4:$S$135,2)</formula>
      <formula>QUARTILE($S$4:$S$135,3)</formula>
    </cfRule>
    <cfRule type="cellIs" dxfId="45" priority="2633" stopIfTrue="1" operator="between">
      <formula>QUARTILE($S$4:$S$135,1)</formula>
      <formula>QUARTILE($S$4:$S$135,2)</formula>
    </cfRule>
    <cfRule type="cellIs" dxfId="44" priority="2634" stopIfTrue="1" operator="between">
      <formula>0</formula>
      <formula>QUARTILE($S$4:$S$135,1)</formula>
    </cfRule>
  </conditionalFormatting>
  <conditionalFormatting sqref="R4:R135">
    <cfRule type="cellIs" dxfId="43" priority="2635" stopIfTrue="1" operator="between">
      <formula>QUARTILE($R$4:$R$135,3)</formula>
      <formula>10</formula>
    </cfRule>
    <cfRule type="cellIs" dxfId="42" priority="2636" stopIfTrue="1" operator="between">
      <formula>QUARTILE($R$4:$R$135,2)</formula>
      <formula>QUARTILE($R$4:$R$135,3)</formula>
    </cfRule>
    <cfRule type="cellIs" dxfId="41" priority="2637" stopIfTrue="1" operator="between">
      <formula>QUARTILE($R$4:$R$135,1)</formula>
      <formula>QUARTILE($R$4:$R$135,2)</formula>
    </cfRule>
    <cfRule type="cellIs" dxfId="40" priority="2638" stopIfTrue="1" operator="between">
      <formula>0</formula>
      <formula>QUARTILE($R$4:$R$135,1)</formula>
    </cfRule>
  </conditionalFormatting>
  <conditionalFormatting sqref="O4:O135">
    <cfRule type="cellIs" dxfId="39" priority="2639" stopIfTrue="1" operator="between">
      <formula>QUARTILE($O$4:$O$135,3)</formula>
      <formula>10</formula>
    </cfRule>
    <cfRule type="cellIs" dxfId="38" priority="2640" stopIfTrue="1" operator="between">
      <formula>QUARTILE($O$4:$O$135,2)</formula>
      <formula>QUARTILE($O$4:$O$135,3)</formula>
    </cfRule>
    <cfRule type="cellIs" dxfId="37" priority="2641" stopIfTrue="1" operator="between">
      <formula>QUARTILE($O$4:$O$135,1)</formula>
      <formula>QUARTILE($O$4:$O$135,2)</formula>
    </cfRule>
    <cfRule type="cellIs" dxfId="36" priority="2642" stopIfTrue="1" operator="between">
      <formula>0</formula>
      <formula>QUARTILE($O$4:$O$135,1)</formula>
    </cfRule>
  </conditionalFormatting>
  <conditionalFormatting sqref="P4:P135">
    <cfRule type="cellIs" dxfId="35" priority="2643" stopIfTrue="1" operator="between">
      <formula>QUARTILE($P$4:$P$12,3)</formula>
      <formula>10</formula>
    </cfRule>
    <cfRule type="cellIs" dxfId="34" priority="2644" stopIfTrue="1" operator="between">
      <formula>QUARTILE($P$4:$P$12,2)</formula>
      <formula>QUARTILE($P$4:$P$12,3)</formula>
    </cfRule>
    <cfRule type="cellIs" dxfId="33" priority="2645" stopIfTrue="1" operator="between">
      <formula>QUARTILE($P$4:$P$12,1)</formula>
      <formula>QUARTILE($P$4:$P$12,2)</formula>
    </cfRule>
    <cfRule type="cellIs" dxfId="32" priority="2646" stopIfTrue="1" operator="between">
      <formula>0</formula>
      <formula>QUARTILE($P$4:$P$12,1)</formula>
    </cfRule>
  </conditionalFormatting>
  <conditionalFormatting sqref="N4:N135">
    <cfRule type="cellIs" dxfId="31" priority="2647" stopIfTrue="1" operator="between">
      <formula>QUARTILE($N$4:$N$12,3)</formula>
      <formula>10</formula>
    </cfRule>
    <cfRule type="cellIs" dxfId="30" priority="2648" stopIfTrue="1" operator="between">
      <formula>QUARTILE($N$4:$N$12,2)</formula>
      <formula>QUARTILE($N$4:$N$12,3)</formula>
    </cfRule>
    <cfRule type="cellIs" dxfId="29" priority="2649" stopIfTrue="1" operator="between">
      <formula>QUARTILE($N$4:$N$12,1)</formula>
      <formula>QUARTILE($N$4:$N$12,2)</formula>
    </cfRule>
    <cfRule type="cellIs" dxfId="28" priority="2650" stopIfTrue="1" operator="between">
      <formula>0</formula>
      <formula>QUARTILE($N$4:$N$12,1)</formula>
    </cfRule>
  </conditionalFormatting>
  <conditionalFormatting sqref="E4:E135">
    <cfRule type="cellIs" dxfId="3" priority="2651" stopIfTrue="1" operator="between">
      <formula>QUARTILE($E$4:$E$135,3)</formula>
      <formula>10</formula>
    </cfRule>
    <cfRule type="cellIs" dxfId="2" priority="2652" stopIfTrue="1" operator="between">
      <formula>QUARTILE($E$4:$E$135,2)</formula>
      <formula>QUARTILE($E$4:$E$135,3)</formula>
    </cfRule>
    <cfRule type="cellIs" dxfId="1" priority="2653" stopIfTrue="1" operator="between">
      <formula>QUARTILE($E$4:$E$135,1)</formula>
      <formula>QUARTILE($E$4:$E$135,2)</formula>
    </cfRule>
    <cfRule type="cellIs" dxfId="0" priority="2654" stopIfTrue="1" operator="between">
      <formula>0</formula>
      <formula>QUARTILE($E$4:$E$135,1)</formula>
    </cfRule>
  </conditionalFormatting>
  <conditionalFormatting sqref="F4:F135">
    <cfRule type="cellIs" dxfId="27" priority="2655" stopIfTrue="1" operator="between">
      <formula>QUARTILE($F$4:$F$135,3)</formula>
      <formula>10</formula>
    </cfRule>
    <cfRule type="cellIs" dxfId="26" priority="2656" stopIfTrue="1" operator="between">
      <formula>QUARTILE($F$4:$F$135,2)</formula>
      <formula>QUARTILE($F$4:$F$135,3)</formula>
    </cfRule>
    <cfRule type="cellIs" dxfId="25" priority="2657" stopIfTrue="1" operator="between">
      <formula>QUARTILE($F$4:$F$135,1)</formula>
      <formula>QUARTILE($F$4:$F$135,2)</formula>
    </cfRule>
    <cfRule type="cellIs" dxfId="24" priority="2658" stopIfTrue="1" operator="between">
      <formula>0</formula>
      <formula>QUARTILE($F$4:$F$135,1)</formula>
    </cfRule>
  </conditionalFormatting>
  <conditionalFormatting sqref="H4:H135">
    <cfRule type="cellIs" dxfId="23" priority="17" stopIfTrue="1" operator="between">
      <formula>QUARTILE($H$4:$H$135,3)</formula>
      <formula>10</formula>
    </cfRule>
    <cfRule type="cellIs" dxfId="22" priority="18" stopIfTrue="1" operator="between">
      <formula>QUARTILE($H$4:$H$135,2)</formula>
      <formula>QUARTILE($H$4:$H$135,3)</formula>
    </cfRule>
    <cfRule type="cellIs" dxfId="21" priority="19" stopIfTrue="1" operator="between">
      <formula>QUARTILE($H$4:$H$135,1)</formula>
      <formula>QUARTILE($H$4:$H$135,2)</formula>
    </cfRule>
    <cfRule type="cellIs" dxfId="20" priority="20" stopIfTrue="1" operator="between">
      <formula>0</formula>
      <formula>QUARTILE($H$4:$H$135,1)</formula>
    </cfRule>
  </conditionalFormatting>
  <conditionalFormatting sqref="G4:G135">
    <cfRule type="cellIs" dxfId="19" priority="13" stopIfTrue="1" operator="between">
      <formula>QUARTILE($G$4:$G$135,3)</formula>
      <formula>10</formula>
    </cfRule>
    <cfRule type="cellIs" dxfId="18" priority="14" stopIfTrue="1" operator="between">
      <formula>QUARTILE($G$4:$G$135,2)</formula>
      <formula>QUARTILE($G$4:$G$135,3)</formula>
    </cfRule>
    <cfRule type="cellIs" dxfId="17" priority="15" stopIfTrue="1" operator="between">
      <formula>QUARTILE($G$4:$G$135,1)</formula>
      <formula>QUARTILE($G$4:$G$135,2)</formula>
    </cfRule>
    <cfRule type="cellIs" dxfId="16" priority="16" stopIfTrue="1" operator="between">
      <formula>0</formula>
      <formula>QUARTILE($G$4:$G$135,1)</formula>
    </cfRule>
  </conditionalFormatting>
  <conditionalFormatting sqref="J4:J135">
    <cfRule type="cellIs" dxfId="15" priority="9" stopIfTrue="1" operator="between">
      <formula>QUARTILE($J$4:$J$135,3)</formula>
      <formula>10</formula>
    </cfRule>
    <cfRule type="cellIs" dxfId="14" priority="10" stopIfTrue="1" operator="between">
      <formula>QUARTILE($J$4:$J$135,2)</formula>
      <formula>QUARTILE($J$4:$J$135,3)</formula>
    </cfRule>
    <cfRule type="cellIs" dxfId="13" priority="11" stopIfTrue="1" operator="between">
      <formula>QUARTILE($J$4:$J$135,1)</formula>
      <formula>QUARTILE($J$4:$J$135,2)</formula>
    </cfRule>
    <cfRule type="cellIs" dxfId="12" priority="12" stopIfTrue="1" operator="between">
      <formula>0</formula>
      <formula>QUARTILE($J$4:$J$135,1)</formula>
    </cfRule>
  </conditionalFormatting>
  <conditionalFormatting sqref="K4:K135">
    <cfRule type="cellIs" dxfId="11" priority="5" stopIfTrue="1" operator="between">
      <formula>QUARTILE($F$4:$F$12,3)</formula>
      <formula>10</formula>
    </cfRule>
    <cfRule type="cellIs" dxfId="10" priority="6" stopIfTrue="1" operator="between">
      <formula>QUARTILE($F$4:$F$12,2)</formula>
      <formula>QUARTILE($F$4:$F$12,3)</formula>
    </cfRule>
    <cfRule type="cellIs" dxfId="9" priority="7" stopIfTrue="1" operator="between">
      <formula>QUARTILE($F$4:$F$12,1)</formula>
      <formula>QUARTILE($F$4:$F$12,2)</formula>
    </cfRule>
    <cfRule type="cellIs" dxfId="8" priority="8" stopIfTrue="1" operator="between">
      <formula>0</formula>
      <formula>QUARTILE($F$4:$F$12,1)</formula>
    </cfRule>
  </conditionalFormatting>
  <conditionalFormatting sqref="U4:U135">
    <cfRule type="cellIs" dxfId="7" priority="1" stopIfTrue="1" operator="between">
      <formula>QUARTILE($U$4:$U$12,3)</formula>
      <formula>10</formula>
    </cfRule>
    <cfRule type="cellIs" dxfId="6" priority="2" stopIfTrue="1" operator="between">
      <formula>QUARTILE($U$4:$U$12,2)</formula>
      <formula>QUARTILE($U$4:$U$12,3)</formula>
    </cfRule>
    <cfRule type="cellIs" dxfId="5" priority="3" stopIfTrue="1" operator="between">
      <formula>QUARTILE($U$4:$U$12,1)</formula>
      <formula>QUARTILE($U$4:$U$12,2)</formula>
    </cfRule>
    <cfRule type="cellIs" dxfId="4" priority="4" stopIfTrue="1" operator="between">
      <formula>0</formula>
      <formula>QUARTILE($U$4:$U$12,1)</formula>
    </cfRule>
  </conditionalFormatting>
  <pageMargins left="0.70866141732283472" right="0.70866141732283472" top="0.74803149606299213" bottom="0.74803149606299213" header="0.31496062992125984" footer="0.31496062992125984"/>
  <pageSetup paperSize="9" scale="5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pane xSplit="2" ySplit="2" topLeftCell="F3" activePane="bottomRight" state="frozen"/>
      <selection pane="topRight" activeCell="B1" sqref="B1"/>
      <selection pane="bottomLeft" activeCell="A5" sqref="A5"/>
      <selection pane="bottomRight" activeCell="U3" sqref="U3"/>
    </sheetView>
  </sheetViews>
  <sheetFormatPr defaultRowHeight="15" x14ac:dyDescent="0.25"/>
  <cols>
    <col min="1" max="1" width="49.42578125" style="8" bestFit="1" customWidth="1"/>
    <col min="2" max="3" width="9.140625" style="8"/>
    <col min="4" max="9" width="11.7109375" style="26" customWidth="1"/>
    <col min="10" max="10" width="10.140625" style="27" customWidth="1"/>
    <col min="11" max="11" width="10.140625" style="28" customWidth="1"/>
    <col min="12" max="12" width="10.7109375" style="26" bestFit="1" customWidth="1"/>
    <col min="13" max="13" width="11.7109375" style="26" bestFit="1" customWidth="1"/>
    <col min="14" max="17" width="11.7109375" style="26" customWidth="1"/>
    <col min="18" max="16384" width="9.140625" style="8"/>
  </cols>
  <sheetData>
    <row r="1" spans="1:24" x14ac:dyDescent="0.25">
      <c r="A1" s="145"/>
      <c r="B1" s="145"/>
      <c r="C1" s="145"/>
      <c r="D1" s="145"/>
      <c r="E1" s="145"/>
      <c r="F1" s="145"/>
      <c r="G1" s="145"/>
      <c r="H1" s="145"/>
      <c r="I1" s="145"/>
      <c r="J1" s="145"/>
      <c r="K1" s="145"/>
      <c r="L1" s="145"/>
      <c r="M1" s="145"/>
      <c r="N1" s="145"/>
      <c r="O1" s="145"/>
      <c r="P1" s="145"/>
      <c r="Q1" s="145"/>
      <c r="R1" s="145"/>
      <c r="S1" s="145"/>
      <c r="T1" s="145"/>
      <c r="U1" s="145"/>
      <c r="V1" s="145"/>
      <c r="W1" s="145"/>
      <c r="X1" s="145"/>
    </row>
    <row r="2" spans="1:24" s="11" customFormat="1" ht="125.25" customHeight="1" thickBot="1" x14ac:dyDescent="0.3">
      <c r="A2" s="11" t="s">
        <v>32</v>
      </c>
      <c r="B2" s="30" t="s">
        <v>44</v>
      </c>
      <c r="C2" s="30"/>
      <c r="D2" s="33" t="s">
        <v>106</v>
      </c>
      <c r="E2" s="33" t="s">
        <v>657</v>
      </c>
      <c r="F2" s="59" t="s">
        <v>725</v>
      </c>
      <c r="G2" s="60" t="s">
        <v>726</v>
      </c>
      <c r="H2" s="142" t="s">
        <v>727</v>
      </c>
      <c r="I2" s="34" t="s">
        <v>714</v>
      </c>
      <c r="J2" s="59" t="s">
        <v>107</v>
      </c>
      <c r="K2" s="60" t="s">
        <v>77</v>
      </c>
      <c r="L2" s="33" t="s">
        <v>107</v>
      </c>
      <c r="M2" s="34" t="s">
        <v>625</v>
      </c>
      <c r="N2" s="35" t="s">
        <v>657</v>
      </c>
      <c r="O2" s="35" t="s">
        <v>108</v>
      </c>
      <c r="P2" s="35" t="s">
        <v>621</v>
      </c>
      <c r="Q2" s="35" t="s">
        <v>625</v>
      </c>
      <c r="R2" s="36" t="s">
        <v>728</v>
      </c>
      <c r="S2" s="35" t="s">
        <v>109</v>
      </c>
      <c r="T2" s="34" t="s">
        <v>617</v>
      </c>
      <c r="U2" s="35" t="s">
        <v>626</v>
      </c>
      <c r="V2" s="34" t="s">
        <v>110</v>
      </c>
      <c r="W2" s="35" t="s">
        <v>111</v>
      </c>
      <c r="X2" s="36" t="s">
        <v>729</v>
      </c>
    </row>
    <row r="3" spans="1:24" s="11" customFormat="1" x14ac:dyDescent="0.25">
      <c r="A3" s="11" t="s">
        <v>358</v>
      </c>
      <c r="B3" s="31" t="s">
        <v>0</v>
      </c>
      <c r="C3" s="31" t="s">
        <v>615</v>
      </c>
      <c r="D3" s="4">
        <f>IF('Indicator Data'!G5=0,0,IF(LOG('Indicator Data'!G5)&gt;D$135,10,IF(LOG('Indicator Data'!G5)&lt;D$136,0,10-(D$135-LOG('Indicator Data'!G5))/(D$135-D$136)*10)))</f>
        <v>4.2254902000712846</v>
      </c>
      <c r="E3" s="4">
        <f>IF('Indicator Data'!D5="No data","x",IF(('Indicator Data'!D5)^2&gt;E$135,10,IF(('Indicator Data'!D5)^2&lt;E$136,0,10-(E$135-('Indicator Data'!D5)^2)/(E$135-E$136)*10)))</f>
        <v>1.7777777777777786</v>
      </c>
      <c r="F3" s="61">
        <f>'Indicator Data'!E5/'Indicator Data'!$BE5</f>
        <v>0.58446498267355107</v>
      </c>
      <c r="G3" s="61">
        <f>'Indicator Data'!F5/'Indicator Data'!$BE5</f>
        <v>0.34551323743150492</v>
      </c>
      <c r="H3" s="61">
        <f>F3*0.5+G3*0.25</f>
        <v>0.37861080069465175</v>
      </c>
      <c r="I3" s="4">
        <f>IF(H3=0,0,IF(H3&gt;I$135,10,IF(H3&lt;I$136,0,10-(I$135-H3)/(I$135-I$136)*10)))</f>
        <v>9.4652700173662936</v>
      </c>
      <c r="J3" s="61">
        <f>'Indicator Data'!G5/'Indicator Data'!$BE5</f>
        <v>3.0037006818400548E-4</v>
      </c>
      <c r="K3" s="61">
        <f>'Indicator Data'!I5/'Indicator Data'!$BE5</f>
        <v>0</v>
      </c>
      <c r="L3" s="4">
        <f t="shared" ref="L3:L34" si="0">IF(J3&gt;L$135,10,IF(J3&lt;L$136,0,10-(L$135-J3)/(L$135-L$136)*10))</f>
        <v>0.42910009740572264</v>
      </c>
      <c r="M3" s="4">
        <f>IF('Indicator Data'!H5=0,0,IF('Indicator Data'!H5&gt;M$135,10,IF('Indicator Data'!H5&lt;M$136,0,10-(M$135-'Indicator Data'!H5)/(M$135-M$136)*10)))</f>
        <v>8.3333333333333339</v>
      </c>
      <c r="N3" s="6">
        <f>E3</f>
        <v>1.7777777777777786</v>
      </c>
      <c r="O3" s="6">
        <f t="shared" ref="O3:O34" si="1">(10-GEOMEAN(((10-D3)/10*9+1),((10-L3)/10*9+1)))/9*10</f>
        <v>2.5348486146661968</v>
      </c>
      <c r="P3" s="6">
        <f>I3</f>
        <v>9.4652700173662936</v>
      </c>
      <c r="Q3" s="6">
        <f>M3</f>
        <v>8.3333333333333339</v>
      </c>
      <c r="R3" s="16">
        <f>IF(N3="x",O3,(10-GEOMEAN(((10-N3)/10*9+1),((10-O3)/10*9+1),((10-P3)/10*9+1),((10-Q3)/10*9+1)))/9*10)</f>
        <v>6.7373499808920734</v>
      </c>
      <c r="S3" s="6">
        <f>IF('Indicator Data'!J5=5,10,IF('Indicator Data'!J5=4,8,IF('Indicator Data'!J5=3,5,IF('Indicator Data'!J5=2,2,IF('Indicator Data'!J5=1,1,0)))))</f>
        <v>0</v>
      </c>
      <c r="T3" s="4">
        <f>IF('Indicator Data'!K5="No data","x",IF('Indicator Data'!K5&gt;1000,10,IF('Indicator Data'!K5&gt;=500,9,IF('Indicator Data'!K5&gt;=240,8,IF('Indicator Data'!K5&gt;=120,7,IF('Indicator Data'!K5&gt;=60,6,IF('Indicator Data'!K5&gt;=20,5,IF('Indicator Data'!K5&gt;=1,4,0))))))))</f>
        <v>0</v>
      </c>
      <c r="U3" s="6" t="str">
        <f>IF(T3&gt;S3,T3,"x")</f>
        <v>x</v>
      </c>
      <c r="V3" s="4">
        <f>IF('Indicator Data'!L5="No data","x",IF('Indicator Data'!L5&gt;V$135,0,IF('Indicator Data'!L5&lt;V$136,10,(V$135-'Indicator Data'!L5)/(V$135-V$136)*10)))</f>
        <v>6.2337248074525107</v>
      </c>
      <c r="W3" s="6">
        <f>AVERAGE(S3,V3)</f>
        <v>3.1168624037262553</v>
      </c>
      <c r="X3" s="7">
        <f>IF(U3="x",W3,(W3*0.66)+(U3*0.33))</f>
        <v>3.1168624037262553</v>
      </c>
    </row>
    <row r="4" spans="1:24" s="11" customFormat="1" x14ac:dyDescent="0.25">
      <c r="A4" s="11" t="s">
        <v>359</v>
      </c>
      <c r="B4" s="31" t="s">
        <v>0</v>
      </c>
      <c r="C4" s="31" t="s">
        <v>485</v>
      </c>
      <c r="D4" s="4">
        <f>IF('Indicator Data'!G6=0,0,IF(LOG('Indicator Data'!G6)&gt;D$135,10,IF(LOG('Indicator Data'!G6)&lt;D$136,0,10-(D$135-LOG('Indicator Data'!G6))/(D$135-D$136)*10)))</f>
        <v>3.8508236869771837</v>
      </c>
      <c r="E4" s="4">
        <f>IF('Indicator Data'!D6="No data","x",IF(('Indicator Data'!D6)^2&gt;E$135,10,IF(('Indicator Data'!D6)^2&lt;E$136,0,10-(E$135-('Indicator Data'!D6)^2)/(E$135-E$136)*10)))</f>
        <v>1</v>
      </c>
      <c r="F4" s="61">
        <f>'Indicator Data'!E6/'Indicator Data'!$BE6</f>
        <v>0.17503636554789975</v>
      </c>
      <c r="G4" s="61">
        <f>'Indicator Data'!F6/'Indicator Data'!$BE6</f>
        <v>8.1439997238258288E-2</v>
      </c>
      <c r="H4" s="61">
        <f t="shared" ref="H4:H67" si="2">F4*0.5+G4*0.25</f>
        <v>0.10787818208351445</v>
      </c>
      <c r="I4" s="4">
        <f t="shared" ref="I4:I67" si="3">IF(H4=0,0,IF(H4&gt;I$135,10,IF(H4&lt;I$136,0,10-(I$135-H4)/(I$135-I$136)*10)))</f>
        <v>2.6969545520878615</v>
      </c>
      <c r="J4" s="61">
        <f>'Indicator Data'!G6/'Indicator Data'!$BE6</f>
        <v>5.4450248635213151E-4</v>
      </c>
      <c r="K4" s="61">
        <f>'Indicator Data'!I6/'Indicator Data'!$BE6</f>
        <v>0</v>
      </c>
      <c r="L4" s="4">
        <f t="shared" si="0"/>
        <v>0.7778606947887603</v>
      </c>
      <c r="M4" s="4">
        <f>IF('Indicator Data'!H6=0,0,IF('Indicator Data'!H6&gt;M$135,10,IF('Indicator Data'!H6&lt;M$136,0,10-(M$135-'Indicator Data'!H6)/(M$135-M$136)*10)))</f>
        <v>7.291666666666667</v>
      </c>
      <c r="N4" s="6">
        <f t="shared" ref="N4:N67" si="4">E4</f>
        <v>1</v>
      </c>
      <c r="O4" s="6">
        <f t="shared" si="1"/>
        <v>2.4495657496844427</v>
      </c>
      <c r="P4" s="6">
        <f t="shared" ref="P4:P67" si="5">I4</f>
        <v>2.6969545520878615</v>
      </c>
      <c r="Q4" s="6">
        <f t="shared" ref="Q4:Q67" si="6">M4</f>
        <v>7.291666666666667</v>
      </c>
      <c r="R4" s="16">
        <f t="shared" ref="R4:R67" si="7">IF(N4="x",O4,(10-GEOMEAN(((10-N4)/10*9+1),((10-O4)/10*9+1),((10-P4)/10*9+1),((10-Q4)/10*9+1)))/9*10)</f>
        <v>3.827424303287783</v>
      </c>
      <c r="S4" s="6">
        <f>IF('Indicator Data'!J6=5,10,IF('Indicator Data'!J6=4,8,IF('Indicator Data'!J6=3,5,IF('Indicator Data'!J6=2,2,IF('Indicator Data'!J6=1,1,0)))))</f>
        <v>0</v>
      </c>
      <c r="T4" s="4">
        <f>IF('Indicator Data'!K6="No data","x",IF('Indicator Data'!K6&gt;1000,10,IF('Indicator Data'!K6&gt;=500,9,IF('Indicator Data'!K6&gt;=240,8,IF('Indicator Data'!K6&gt;=120,7,IF('Indicator Data'!K6&gt;=60,6,IF('Indicator Data'!K6&gt;=20,5,IF('Indicator Data'!K6&gt;=1,4,0))))))))</f>
        <v>0</v>
      </c>
      <c r="U4" s="6" t="str">
        <f t="shared" ref="U4:U67" si="8">IF(T4&gt;S4,T4,"x")</f>
        <v>x</v>
      </c>
      <c r="V4" s="4">
        <f>IF('Indicator Data'!L6="No data","x",IF('Indicator Data'!L6&gt;V$135,0,IF('Indicator Data'!L6&lt;V$136,10,(V$135-'Indicator Data'!L6)/(V$135-V$136)*10)))</f>
        <v>6.2337248074525107</v>
      </c>
      <c r="W4" s="6">
        <f t="shared" ref="W4:W67" si="9">AVERAGE(S4,V4)</f>
        <v>3.1168624037262553</v>
      </c>
      <c r="X4" s="7">
        <f t="shared" ref="X4:X67" si="10">IF(U4="x",W4,(W4*0.66)+(U4*0.33))</f>
        <v>3.1168624037262553</v>
      </c>
    </row>
    <row r="5" spans="1:24" s="11" customFormat="1" x14ac:dyDescent="0.25">
      <c r="A5" s="11" t="s">
        <v>360</v>
      </c>
      <c r="B5" s="32" t="s">
        <v>0</v>
      </c>
      <c r="C5" s="32" t="s">
        <v>486</v>
      </c>
      <c r="D5" s="4">
        <f>IF('Indicator Data'!G7=0,0,IF(LOG('Indicator Data'!G7)&gt;D$135,10,IF(LOG('Indicator Data'!G7)&lt;D$136,0,10-(D$135-LOG('Indicator Data'!G7))/(D$135-D$136)*10)))</f>
        <v>3.4550426064371713</v>
      </c>
      <c r="E5" s="4">
        <f>IF('Indicator Data'!D7="No data","x",IF(('Indicator Data'!D7)^2&gt;E$135,10,IF(('Indicator Data'!D7)^2&lt;E$136,0,10-(E$135-('Indicator Data'!D7)^2)/(E$135-E$136)*10)))</f>
        <v>1.7777777777777786</v>
      </c>
      <c r="F5" s="61">
        <f>'Indicator Data'!E7/'Indicator Data'!$BE7</f>
        <v>3.3380433505680335E-3</v>
      </c>
      <c r="G5" s="61">
        <f>'Indicator Data'!F7/'Indicator Data'!$BE7</f>
        <v>0.21841250109403762</v>
      </c>
      <c r="H5" s="61">
        <f t="shared" si="2"/>
        <v>5.6272146948793421E-2</v>
      </c>
      <c r="I5" s="4">
        <f t="shared" si="3"/>
        <v>1.4068036737198355</v>
      </c>
      <c r="J5" s="61">
        <f>'Indicator Data'!G7/'Indicator Data'!$BE7</f>
        <v>1.1279703414005835E-4</v>
      </c>
      <c r="K5" s="61">
        <f>'Indicator Data'!I7/'Indicator Data'!$BE7</f>
        <v>0</v>
      </c>
      <c r="L5" s="4">
        <f t="shared" si="0"/>
        <v>0.16113862020008263</v>
      </c>
      <c r="M5" s="4">
        <f>IF('Indicator Data'!H7=0,0,IF('Indicator Data'!H7&gt;M$135,10,IF('Indicator Data'!H7&lt;M$136,0,10-(M$135-'Indicator Data'!H7)/(M$135-M$136)*10)))</f>
        <v>7.291666666666667</v>
      </c>
      <c r="N5" s="6">
        <f t="shared" si="4"/>
        <v>1.7777777777777786</v>
      </c>
      <c r="O5" s="6">
        <f t="shared" si="1"/>
        <v>1.9550344668977182</v>
      </c>
      <c r="P5" s="6">
        <f t="shared" si="5"/>
        <v>1.4068036737198355</v>
      </c>
      <c r="Q5" s="6">
        <f t="shared" si="6"/>
        <v>7.291666666666667</v>
      </c>
      <c r="R5" s="16">
        <f t="shared" si="7"/>
        <v>3.6090994470796112</v>
      </c>
      <c r="S5" s="6">
        <f>IF('Indicator Data'!J7=5,10,IF('Indicator Data'!J7=4,8,IF('Indicator Data'!J7=3,5,IF('Indicator Data'!J7=2,2,IF('Indicator Data'!J7=1,1,0)))))</f>
        <v>0</v>
      </c>
      <c r="T5" s="4">
        <f>IF('Indicator Data'!K7="No data","x",IF('Indicator Data'!K7&gt;1000,10,IF('Indicator Data'!K7&gt;=500,9,IF('Indicator Data'!K7&gt;=240,8,IF('Indicator Data'!K7&gt;=120,7,IF('Indicator Data'!K7&gt;=60,6,IF('Indicator Data'!K7&gt;=20,5,IF('Indicator Data'!K7&gt;=1,4,0))))))))</f>
        <v>5</v>
      </c>
      <c r="U5" s="6">
        <f t="shared" si="8"/>
        <v>5</v>
      </c>
      <c r="V5" s="4">
        <f>IF('Indicator Data'!L7="No data","x",IF('Indicator Data'!L7&gt;V$135,0,IF('Indicator Data'!L7&lt;V$136,10,(V$135-'Indicator Data'!L7)/(V$135-V$136)*10)))</f>
        <v>6.2337248074525107</v>
      </c>
      <c r="W5" s="6">
        <f t="shared" si="9"/>
        <v>3.1168624037262553</v>
      </c>
      <c r="X5" s="7">
        <f t="shared" si="10"/>
        <v>3.707129186459329</v>
      </c>
    </row>
    <row r="6" spans="1:24" s="11" customFormat="1" x14ac:dyDescent="0.25">
      <c r="A6" s="11" t="s">
        <v>361</v>
      </c>
      <c r="B6" s="32" t="s">
        <v>0</v>
      </c>
      <c r="C6" s="32" t="s">
        <v>487</v>
      </c>
      <c r="D6" s="4">
        <f>IF('Indicator Data'!G8=0,0,IF(LOG('Indicator Data'!G8)&gt;D$135,10,IF(LOG('Indicator Data'!G8)&lt;D$136,0,10-(D$135-LOG('Indicator Data'!G8))/(D$135-D$136)*10)))</f>
        <v>3.6818911232930311</v>
      </c>
      <c r="E6" s="4">
        <f>IF('Indicator Data'!D8="No data","x",IF(('Indicator Data'!D8)^2&gt;E$135,10,IF(('Indicator Data'!D8)^2&lt;E$136,0,10-(E$135-('Indicator Data'!D8)^2)/(E$135-E$136)*10)))</f>
        <v>2.7777777777777786</v>
      </c>
      <c r="F6" s="61">
        <f>'Indicator Data'!E8/'Indicator Data'!$BE8</f>
        <v>0.26251853239551032</v>
      </c>
      <c r="G6" s="61">
        <f>'Indicator Data'!F8/'Indicator Data'!$BE8</f>
        <v>0.25948194516637502</v>
      </c>
      <c r="H6" s="61">
        <f t="shared" si="2"/>
        <v>0.19612975248934891</v>
      </c>
      <c r="I6" s="4">
        <f t="shared" si="3"/>
        <v>4.9032438122337227</v>
      </c>
      <c r="J6" s="61">
        <f>'Indicator Data'!G8/'Indicator Data'!$BE8</f>
        <v>2.2803196132823627E-4</v>
      </c>
      <c r="K6" s="61">
        <f>'Indicator Data'!I8/'Indicator Data'!$BE8</f>
        <v>0</v>
      </c>
      <c r="L6" s="4">
        <f t="shared" si="0"/>
        <v>0.32575994475462267</v>
      </c>
      <c r="M6" s="4">
        <f>IF('Indicator Data'!H8=0,0,IF('Indicator Data'!H8&gt;M$135,10,IF('Indicator Data'!H8&lt;M$136,0,10-(M$135-'Indicator Data'!H8)/(M$135-M$136)*10)))</f>
        <v>6.25</v>
      </c>
      <c r="N6" s="6">
        <f t="shared" si="4"/>
        <v>2.7777777777777786</v>
      </c>
      <c r="O6" s="6">
        <f t="shared" si="1"/>
        <v>2.1597566627199249</v>
      </c>
      <c r="P6" s="6">
        <f t="shared" si="5"/>
        <v>4.9032438122337227</v>
      </c>
      <c r="Q6" s="6">
        <f t="shared" si="6"/>
        <v>6.25</v>
      </c>
      <c r="R6" s="16">
        <f t="shared" si="7"/>
        <v>4.2230598541342488</v>
      </c>
      <c r="S6" s="6">
        <f>IF('Indicator Data'!J8=5,10,IF('Indicator Data'!J8=4,8,IF('Indicator Data'!J8=3,5,IF('Indicator Data'!J8=2,2,IF('Indicator Data'!J8=1,1,0)))))</f>
        <v>0</v>
      </c>
      <c r="T6" s="4">
        <f>IF('Indicator Data'!K8="No data","x",IF('Indicator Data'!K8&gt;1000,10,IF('Indicator Data'!K8&gt;=500,9,IF('Indicator Data'!K8&gt;=240,8,IF('Indicator Data'!K8&gt;=120,7,IF('Indicator Data'!K8&gt;=60,6,IF('Indicator Data'!K8&gt;=20,5,IF('Indicator Data'!K8&gt;=1,4,0))))))))</f>
        <v>4</v>
      </c>
      <c r="U6" s="6">
        <f t="shared" si="8"/>
        <v>4</v>
      </c>
      <c r="V6" s="4">
        <f>IF('Indicator Data'!L8="No data","x",IF('Indicator Data'!L8&gt;V$135,0,IF('Indicator Data'!L8&lt;V$136,10,(V$135-'Indicator Data'!L8)/(V$135-V$136)*10)))</f>
        <v>6.2337248074525107</v>
      </c>
      <c r="W6" s="6">
        <f t="shared" si="9"/>
        <v>3.1168624037262553</v>
      </c>
      <c r="X6" s="7">
        <f t="shared" si="10"/>
        <v>3.3771291864593289</v>
      </c>
    </row>
    <row r="7" spans="1:24" s="11" customFormat="1" x14ac:dyDescent="0.25">
      <c r="A7" s="11" t="s">
        <v>362</v>
      </c>
      <c r="B7" s="32" t="s">
        <v>0</v>
      </c>
      <c r="C7" s="32" t="s">
        <v>488</v>
      </c>
      <c r="D7" s="4">
        <f>IF('Indicator Data'!G9=0,0,IF(LOG('Indicator Data'!G9)&gt;D$135,10,IF(LOG('Indicator Data'!G9)&lt;D$136,0,10-(D$135-LOG('Indicator Data'!G9))/(D$135-D$136)*10)))</f>
        <v>5.3338472709255438</v>
      </c>
      <c r="E7" s="4">
        <f>IF('Indicator Data'!D9="No data","x",IF(('Indicator Data'!D9)^2&gt;E$135,10,IF(('Indicator Data'!D9)^2&lt;E$136,0,10-(E$135-('Indicator Data'!D9)^2)/(E$135-E$136)*10)))</f>
        <v>5.4444444444444455</v>
      </c>
      <c r="F7" s="61">
        <f>'Indicator Data'!E9/'Indicator Data'!$BE9</f>
        <v>0.66167750003635362</v>
      </c>
      <c r="G7" s="61">
        <f>'Indicator Data'!F9/'Indicator Data'!$BE9</f>
        <v>0.13792188340676759</v>
      </c>
      <c r="H7" s="61">
        <f t="shared" si="2"/>
        <v>0.36531922086986868</v>
      </c>
      <c r="I7" s="4">
        <f t="shared" si="3"/>
        <v>9.1329805217467168</v>
      </c>
      <c r="J7" s="61">
        <f>'Indicator Data'!G9/'Indicator Data'!$BE9</f>
        <v>9.8881763585336423E-4</v>
      </c>
      <c r="K7" s="61">
        <f>'Indicator Data'!I9/'Indicator Data'!$BE9</f>
        <v>0</v>
      </c>
      <c r="L7" s="4">
        <f t="shared" si="0"/>
        <v>1.4125966226476621</v>
      </c>
      <c r="M7" s="4">
        <f>IF('Indicator Data'!H9=0,0,IF('Indicator Data'!H9&gt;M$135,10,IF('Indicator Data'!H9&lt;M$136,0,10-(M$135-'Indicator Data'!H9)/(M$135-M$136)*10)))</f>
        <v>6.25</v>
      </c>
      <c r="N7" s="6">
        <f t="shared" si="4"/>
        <v>5.4444444444444455</v>
      </c>
      <c r="O7" s="6">
        <f t="shared" si="1"/>
        <v>3.6257335616674147</v>
      </c>
      <c r="P7" s="6">
        <f t="shared" si="5"/>
        <v>9.1329805217467168</v>
      </c>
      <c r="Q7" s="6">
        <f t="shared" si="6"/>
        <v>6.25</v>
      </c>
      <c r="R7" s="16">
        <f t="shared" si="7"/>
        <v>6.6171121164824278</v>
      </c>
      <c r="S7" s="6">
        <f>IF('Indicator Data'!J9=5,10,IF('Indicator Data'!J9=4,8,IF('Indicator Data'!J9=3,5,IF('Indicator Data'!J9=2,2,IF('Indicator Data'!J9=1,1,0)))))</f>
        <v>0</v>
      </c>
      <c r="T7" s="4">
        <f>IF('Indicator Data'!K9="No data","x",IF('Indicator Data'!K9&gt;1000,10,IF('Indicator Data'!K9&gt;=500,9,IF('Indicator Data'!K9&gt;=240,8,IF('Indicator Data'!K9&gt;=120,7,IF('Indicator Data'!K9&gt;=60,6,IF('Indicator Data'!K9&gt;=20,5,IF('Indicator Data'!K9&gt;=1,4,0))))))))</f>
        <v>4</v>
      </c>
      <c r="U7" s="6">
        <f t="shared" si="8"/>
        <v>4</v>
      </c>
      <c r="V7" s="4">
        <f>IF('Indicator Data'!L9="No data","x",IF('Indicator Data'!L9&gt;V$135,0,IF('Indicator Data'!L9&lt;V$136,10,(V$135-'Indicator Data'!L9)/(V$135-V$136)*10)))</f>
        <v>6.2337248074525107</v>
      </c>
      <c r="W7" s="6">
        <f t="shared" si="9"/>
        <v>3.1168624037262553</v>
      </c>
      <c r="X7" s="7">
        <f t="shared" si="10"/>
        <v>3.3771291864593289</v>
      </c>
    </row>
    <row r="8" spans="1:24" s="11" customFormat="1" x14ac:dyDescent="0.25">
      <c r="A8" s="11" t="s">
        <v>363</v>
      </c>
      <c r="B8" s="32" t="s">
        <v>0</v>
      </c>
      <c r="C8" s="32" t="s">
        <v>489</v>
      </c>
      <c r="D8" s="4">
        <f>IF('Indicator Data'!G10=0,0,IF(LOG('Indicator Data'!G10)&gt;D$135,10,IF(LOG('Indicator Data'!G10)&lt;D$136,0,10-(D$135-LOG('Indicator Data'!G10))/(D$135-D$136)*10)))</f>
        <v>4.5812722817655906</v>
      </c>
      <c r="E8" s="4">
        <f>IF('Indicator Data'!D10="No data","x",IF(('Indicator Data'!D10)^2&gt;E$135,10,IF(('Indicator Data'!D10)^2&lt;E$136,0,10-(E$135-('Indicator Data'!D10)^2)/(E$135-E$136)*10)))</f>
        <v>2.7777777777777786</v>
      </c>
      <c r="F8" s="61">
        <f>'Indicator Data'!E10/'Indicator Data'!$BE10</f>
        <v>0.41369411262292555</v>
      </c>
      <c r="G8" s="61">
        <f>'Indicator Data'!F10/'Indicator Data'!$BE10</f>
        <v>0.46418551821492543</v>
      </c>
      <c r="H8" s="61">
        <f t="shared" si="2"/>
        <v>0.32289343586519414</v>
      </c>
      <c r="I8" s="4">
        <f t="shared" si="3"/>
        <v>8.0723358966298537</v>
      </c>
      <c r="J8" s="61">
        <f>'Indicator Data'!G10/'Indicator Data'!$BE10</f>
        <v>5.0415781919121224E-4</v>
      </c>
      <c r="K8" s="61">
        <f>'Indicator Data'!I10/'Indicator Data'!$BE10</f>
        <v>0</v>
      </c>
      <c r="L8" s="4">
        <f t="shared" si="0"/>
        <v>0.72022545598744614</v>
      </c>
      <c r="M8" s="4">
        <f>IF('Indicator Data'!H10=0,0,IF('Indicator Data'!H10&gt;M$135,10,IF('Indicator Data'!H10&lt;M$136,0,10-(M$135-'Indicator Data'!H10)/(M$135-M$136)*10)))</f>
        <v>6.25</v>
      </c>
      <c r="N8" s="6">
        <f t="shared" si="4"/>
        <v>2.7777777777777786</v>
      </c>
      <c r="O8" s="6">
        <f t="shared" si="1"/>
        <v>2.8739508830885994</v>
      </c>
      <c r="P8" s="6">
        <f t="shared" si="5"/>
        <v>8.0723358966298537</v>
      </c>
      <c r="Q8" s="6">
        <f t="shared" si="6"/>
        <v>6.25</v>
      </c>
      <c r="R8" s="16">
        <f t="shared" si="7"/>
        <v>5.4681429770664352</v>
      </c>
      <c r="S8" s="6">
        <f>IF('Indicator Data'!J10=5,10,IF('Indicator Data'!J10=4,8,IF('Indicator Data'!J10=3,5,IF('Indicator Data'!J10=2,2,IF('Indicator Data'!J10=1,1,0)))))</f>
        <v>0</v>
      </c>
      <c r="T8" s="4">
        <f>IF('Indicator Data'!K10="No data","x",IF('Indicator Data'!K10&gt;1000,10,IF('Indicator Data'!K10&gt;=500,9,IF('Indicator Data'!K10&gt;=240,8,IF('Indicator Data'!K10&gt;=120,7,IF('Indicator Data'!K10&gt;=60,6,IF('Indicator Data'!K10&gt;=20,5,IF('Indicator Data'!K10&gt;=1,4,0))))))))</f>
        <v>0</v>
      </c>
      <c r="U8" s="6" t="str">
        <f t="shared" si="8"/>
        <v>x</v>
      </c>
      <c r="V8" s="4">
        <f>IF('Indicator Data'!L10="No data","x",IF('Indicator Data'!L10&gt;V$135,0,IF('Indicator Data'!L10&lt;V$136,10,(V$135-'Indicator Data'!L10)/(V$135-V$136)*10)))</f>
        <v>6.2337248074525107</v>
      </c>
      <c r="W8" s="6">
        <f t="shared" si="9"/>
        <v>3.1168624037262553</v>
      </c>
      <c r="X8" s="7">
        <f t="shared" si="10"/>
        <v>3.1168624037262553</v>
      </c>
    </row>
    <row r="9" spans="1:24" s="11" customFormat="1" x14ac:dyDescent="0.25">
      <c r="A9" s="11" t="s">
        <v>364</v>
      </c>
      <c r="B9" s="32" t="s">
        <v>0</v>
      </c>
      <c r="C9" s="32" t="s">
        <v>490</v>
      </c>
      <c r="D9" s="4">
        <f>IF('Indicator Data'!G11=0,0,IF(LOG('Indicator Data'!G11)&gt;D$135,10,IF(LOG('Indicator Data'!G11)&lt;D$136,0,10-(D$135-LOG('Indicator Data'!G11))/(D$135-D$136)*10)))</f>
        <v>2.4890879864938746</v>
      </c>
      <c r="E9" s="4">
        <f>IF('Indicator Data'!D11="No data","x",IF(('Indicator Data'!D11)^2&gt;E$135,10,IF(('Indicator Data'!D11)^2&lt;E$136,0,10-(E$135-('Indicator Data'!D11)^2)/(E$135-E$136)*10)))</f>
        <v>1.7777777777777786</v>
      </c>
      <c r="F9" s="61">
        <f>'Indicator Data'!E11/'Indicator Data'!$BE11</f>
        <v>0.30205872706817172</v>
      </c>
      <c r="G9" s="61">
        <f>'Indicator Data'!F11/'Indicator Data'!$BE11</f>
        <v>0.4634536852141688</v>
      </c>
      <c r="H9" s="61">
        <f t="shared" si="2"/>
        <v>0.26689278483762807</v>
      </c>
      <c r="I9" s="4">
        <f t="shared" si="3"/>
        <v>6.6723196209407014</v>
      </c>
      <c r="J9" s="61">
        <f>'Indicator Data'!G11/'Indicator Data'!$BE11</f>
        <v>1.3699938142703536E-4</v>
      </c>
      <c r="K9" s="61">
        <f>'Indicator Data'!I11/'Indicator Data'!$BE11</f>
        <v>0</v>
      </c>
      <c r="L9" s="4">
        <f t="shared" si="0"/>
        <v>0.19571340203862242</v>
      </c>
      <c r="M9" s="4">
        <f>IF('Indicator Data'!H11=0,0,IF('Indicator Data'!H11&gt;M$135,10,IF('Indicator Data'!H11&lt;M$136,0,10-(M$135-'Indicator Data'!H11)/(M$135-M$136)*10)))</f>
        <v>5.2083333333333339</v>
      </c>
      <c r="N9" s="6">
        <f t="shared" si="4"/>
        <v>1.7777777777777786</v>
      </c>
      <c r="O9" s="6">
        <f t="shared" si="1"/>
        <v>1.4099353338139586</v>
      </c>
      <c r="P9" s="6">
        <f t="shared" si="5"/>
        <v>6.6723196209407014</v>
      </c>
      <c r="Q9" s="6">
        <f t="shared" si="6"/>
        <v>5.2083333333333339</v>
      </c>
      <c r="R9" s="16">
        <f t="shared" si="7"/>
        <v>4.1320728031192759</v>
      </c>
      <c r="S9" s="6">
        <f>IF('Indicator Data'!J11=5,10,IF('Indicator Data'!J11=4,8,IF('Indicator Data'!J11=3,5,IF('Indicator Data'!J11=2,2,IF('Indicator Data'!J11=1,1,0)))))</f>
        <v>0</v>
      </c>
      <c r="T9" s="4">
        <f>IF('Indicator Data'!K11="No data","x",IF('Indicator Data'!K11&gt;1000,10,IF('Indicator Data'!K11&gt;=500,9,IF('Indicator Data'!K11&gt;=240,8,IF('Indicator Data'!K11&gt;=120,7,IF('Indicator Data'!K11&gt;=60,6,IF('Indicator Data'!K11&gt;=20,5,IF('Indicator Data'!K11&gt;=1,4,0))))))))</f>
        <v>4</v>
      </c>
      <c r="U9" s="6">
        <f t="shared" si="8"/>
        <v>4</v>
      </c>
      <c r="V9" s="4">
        <f>IF('Indicator Data'!L11="No data","x",IF('Indicator Data'!L11&gt;V$135,0,IF('Indicator Data'!L11&lt;V$136,10,(V$135-'Indicator Data'!L11)/(V$135-V$136)*10)))</f>
        <v>6.2337248074525107</v>
      </c>
      <c r="W9" s="6">
        <f t="shared" si="9"/>
        <v>3.1168624037262553</v>
      </c>
      <c r="X9" s="7">
        <f t="shared" si="10"/>
        <v>3.3771291864593289</v>
      </c>
    </row>
    <row r="10" spans="1:24" s="11" customFormat="1" x14ac:dyDescent="0.25">
      <c r="A10" s="11" t="s">
        <v>365</v>
      </c>
      <c r="B10" s="32" t="s">
        <v>0</v>
      </c>
      <c r="C10" s="32" t="s">
        <v>491</v>
      </c>
      <c r="D10" s="4">
        <f>IF('Indicator Data'!G12=0,0,IF(LOG('Indicator Data'!G12)&gt;D$135,10,IF(LOG('Indicator Data'!G12)&lt;D$136,0,10-(D$135-LOG('Indicator Data'!G12))/(D$135-D$136)*10)))</f>
        <v>4.4399358278234224</v>
      </c>
      <c r="E10" s="4">
        <f>IF('Indicator Data'!D12="No data","x",IF(('Indicator Data'!D12)^2&gt;E$135,10,IF(('Indicator Data'!D12)^2&lt;E$136,0,10-(E$135-('Indicator Data'!D12)^2)/(E$135-E$136)*10)))</f>
        <v>4</v>
      </c>
      <c r="F10" s="61">
        <f>'Indicator Data'!E12/'Indicator Data'!$BE12</f>
        <v>0.55570532731641564</v>
      </c>
      <c r="G10" s="61">
        <f>'Indicator Data'!F12/'Indicator Data'!$BE12</f>
        <v>0.1286359762439549</v>
      </c>
      <c r="H10" s="61">
        <f t="shared" si="2"/>
        <v>0.31001165771919653</v>
      </c>
      <c r="I10" s="4">
        <f t="shared" si="3"/>
        <v>7.750291442979913</v>
      </c>
      <c r="J10" s="61">
        <f>'Indicator Data'!G12/'Indicator Data'!$BE12</f>
        <v>4.2154199638617766E-4</v>
      </c>
      <c r="K10" s="61">
        <f>'Indicator Data'!I12/'Indicator Data'!$BE12</f>
        <v>0</v>
      </c>
      <c r="L10" s="4">
        <f t="shared" si="0"/>
        <v>0.60220285198025358</v>
      </c>
      <c r="M10" s="4">
        <f>IF('Indicator Data'!H12=0,0,IF('Indicator Data'!H12&gt;M$135,10,IF('Indicator Data'!H12&lt;M$136,0,10-(M$135-'Indicator Data'!H12)/(M$135-M$136)*10)))</f>
        <v>6.25</v>
      </c>
      <c r="N10" s="6">
        <f t="shared" si="4"/>
        <v>4</v>
      </c>
      <c r="O10" s="6">
        <f t="shared" si="1"/>
        <v>2.7381326068599727</v>
      </c>
      <c r="P10" s="6">
        <f t="shared" si="5"/>
        <v>7.750291442979913</v>
      </c>
      <c r="Q10" s="6">
        <f t="shared" si="6"/>
        <v>6.25</v>
      </c>
      <c r="R10" s="16">
        <f t="shared" si="7"/>
        <v>5.5264149541724104</v>
      </c>
      <c r="S10" s="6">
        <f>IF('Indicator Data'!J12=5,10,IF('Indicator Data'!J12=4,8,IF('Indicator Data'!J12=3,5,IF('Indicator Data'!J12=2,2,IF('Indicator Data'!J12=1,1,0)))))</f>
        <v>0</v>
      </c>
      <c r="T10" s="4">
        <f>IF('Indicator Data'!K12="No data","x",IF('Indicator Data'!K12&gt;1000,10,IF('Indicator Data'!K12&gt;=500,9,IF('Indicator Data'!K12&gt;=240,8,IF('Indicator Data'!K12&gt;=120,7,IF('Indicator Data'!K12&gt;=60,6,IF('Indicator Data'!K12&gt;=20,5,IF('Indicator Data'!K12&gt;=1,4,0))))))))</f>
        <v>4</v>
      </c>
      <c r="U10" s="6">
        <f t="shared" si="8"/>
        <v>4</v>
      </c>
      <c r="V10" s="4">
        <f>IF('Indicator Data'!L12="No data","x",IF('Indicator Data'!L12&gt;V$135,0,IF('Indicator Data'!L12&lt;V$136,10,(V$135-'Indicator Data'!L12)/(V$135-V$136)*10)))</f>
        <v>6.2337248074525107</v>
      </c>
      <c r="W10" s="6">
        <f t="shared" si="9"/>
        <v>3.1168624037262553</v>
      </c>
      <c r="X10" s="7">
        <f t="shared" si="10"/>
        <v>3.3771291864593289</v>
      </c>
    </row>
    <row r="11" spans="1:24" s="11" customFormat="1" x14ac:dyDescent="0.25">
      <c r="A11" s="11" t="s">
        <v>366</v>
      </c>
      <c r="B11" s="32" t="s">
        <v>0</v>
      </c>
      <c r="C11" s="32" t="s">
        <v>492</v>
      </c>
      <c r="D11" s="4">
        <f>IF('Indicator Data'!G13=0,0,IF(LOG('Indicator Data'!G13)&gt;D$135,10,IF(LOG('Indicator Data'!G13)&lt;D$136,0,10-(D$135-LOG('Indicator Data'!G13))/(D$135-D$136)*10)))</f>
        <v>3.4861292020655412</v>
      </c>
      <c r="E11" s="4">
        <f>IF('Indicator Data'!D13="No data","x",IF(('Indicator Data'!D13)^2&gt;E$135,10,IF(('Indicator Data'!D13)^2&lt;E$136,0,10-(E$135-('Indicator Data'!D13)^2)/(E$135-E$136)*10)))</f>
        <v>1</v>
      </c>
      <c r="F11" s="61">
        <f>'Indicator Data'!E13/'Indicator Data'!$BE13</f>
        <v>0.43867018282919934</v>
      </c>
      <c r="G11" s="61">
        <f>'Indicator Data'!F13/'Indicator Data'!$BE13</f>
        <v>8.6908619157343228E-2</v>
      </c>
      <c r="H11" s="61">
        <f t="shared" si="2"/>
        <v>0.24106224620393549</v>
      </c>
      <c r="I11" s="4">
        <f t="shared" si="3"/>
        <v>6.0265561550983868</v>
      </c>
      <c r="J11" s="61">
        <f>'Indicator Data'!G13/'Indicator Data'!$BE13</f>
        <v>1.4434037322462795E-4</v>
      </c>
      <c r="K11" s="61">
        <f>'Indicator Data'!I13/'Indicator Data'!$BE13</f>
        <v>0</v>
      </c>
      <c r="L11" s="4">
        <f t="shared" si="0"/>
        <v>0.20620053317804121</v>
      </c>
      <c r="M11" s="4">
        <f>IF('Indicator Data'!H13=0,0,IF('Indicator Data'!H13&gt;M$135,10,IF('Indicator Data'!H13&lt;M$136,0,10-(M$135-'Indicator Data'!H13)/(M$135-M$136)*10)))</f>
        <v>6.25</v>
      </c>
      <c r="N11" s="6">
        <f t="shared" si="4"/>
        <v>1</v>
      </c>
      <c r="O11" s="6">
        <f t="shared" si="1"/>
        <v>1.9924628627960494</v>
      </c>
      <c r="P11" s="6">
        <f t="shared" si="5"/>
        <v>6.0265561550983868</v>
      </c>
      <c r="Q11" s="6">
        <f t="shared" si="6"/>
        <v>6.25</v>
      </c>
      <c r="R11" s="16">
        <f t="shared" si="7"/>
        <v>4.2018841362578199</v>
      </c>
      <c r="S11" s="6">
        <f>IF('Indicator Data'!J13=5,10,IF('Indicator Data'!J13=4,8,IF('Indicator Data'!J13=3,5,IF('Indicator Data'!J13=2,2,IF('Indicator Data'!J13=1,1,0)))))</f>
        <v>0</v>
      </c>
      <c r="T11" s="4">
        <f>IF('Indicator Data'!K13="No data","x",IF('Indicator Data'!K13&gt;1000,10,IF('Indicator Data'!K13&gt;=500,9,IF('Indicator Data'!K13&gt;=240,8,IF('Indicator Data'!K13&gt;=120,7,IF('Indicator Data'!K13&gt;=60,6,IF('Indicator Data'!K13&gt;=20,5,IF('Indicator Data'!K13&gt;=1,4,0))))))))</f>
        <v>4</v>
      </c>
      <c r="U11" s="6">
        <f t="shared" si="8"/>
        <v>4</v>
      </c>
      <c r="V11" s="4">
        <f>IF('Indicator Data'!L13="No data","x",IF('Indicator Data'!L13&gt;V$135,0,IF('Indicator Data'!L13&lt;V$136,10,(V$135-'Indicator Data'!L13)/(V$135-V$136)*10)))</f>
        <v>6.2337248074525107</v>
      </c>
      <c r="W11" s="6">
        <f t="shared" si="9"/>
        <v>3.1168624037262553</v>
      </c>
      <c r="X11" s="7">
        <f t="shared" si="10"/>
        <v>3.3771291864593289</v>
      </c>
    </row>
    <row r="12" spans="1:24" s="11" customFormat="1" x14ac:dyDescent="0.25">
      <c r="A12" s="11" t="s">
        <v>373</v>
      </c>
      <c r="B12" s="32" t="s">
        <v>0</v>
      </c>
      <c r="C12" s="32" t="s">
        <v>618</v>
      </c>
      <c r="D12" s="4">
        <f>IF('Indicator Data'!G14=0,0,IF(LOG('Indicator Data'!G14)&gt;D$135,10,IF(LOG('Indicator Data'!G14)&lt;D$136,0,10-(D$135-LOG('Indicator Data'!G14))/(D$135-D$136)*10)))</f>
        <v>0</v>
      </c>
      <c r="E12" s="4">
        <f>IF('Indicator Data'!D14="No data","x",IF(('Indicator Data'!D14)^2&gt;E$135,10,IF(('Indicator Data'!D14)^2&lt;E$136,0,10-(E$135-('Indicator Data'!D14)^2)/(E$135-E$136)*10)))</f>
        <v>2.7777777777777786</v>
      </c>
      <c r="F12" s="61">
        <f>'Indicator Data'!E14/'Indicator Data'!$BE14</f>
        <v>0.23315254070810487</v>
      </c>
      <c r="G12" s="61">
        <f>'Indicator Data'!F14/'Indicator Data'!$BE14</f>
        <v>0.27536559721466747</v>
      </c>
      <c r="H12" s="61">
        <f t="shared" si="2"/>
        <v>0.1854176696577193</v>
      </c>
      <c r="I12" s="4">
        <f t="shared" si="3"/>
        <v>4.6354417414429827</v>
      </c>
      <c r="J12" s="61">
        <f>'Indicator Data'!G14/'Indicator Data'!$BE14</f>
        <v>0</v>
      </c>
      <c r="K12" s="61">
        <f>'Indicator Data'!I14/'Indicator Data'!$BE14</f>
        <v>0</v>
      </c>
      <c r="L12" s="4">
        <f t="shared" si="0"/>
        <v>0</v>
      </c>
      <c r="M12" s="4">
        <f>IF('Indicator Data'!H14=0,0,IF('Indicator Data'!H14&gt;M$135,10,IF('Indicator Data'!H14&lt;M$136,0,10-(M$135-'Indicator Data'!H14)/(M$135-M$136)*10)))</f>
        <v>7.291666666666667</v>
      </c>
      <c r="N12" s="6">
        <f t="shared" si="4"/>
        <v>2.7777777777777786</v>
      </c>
      <c r="O12" s="6">
        <f t="shared" si="1"/>
        <v>0</v>
      </c>
      <c r="P12" s="6">
        <f t="shared" si="5"/>
        <v>4.6354417414429827</v>
      </c>
      <c r="Q12" s="6">
        <f t="shared" si="6"/>
        <v>7.291666666666667</v>
      </c>
      <c r="R12" s="16">
        <f t="shared" si="7"/>
        <v>4.1933545145144615</v>
      </c>
      <c r="S12" s="6">
        <f>IF('Indicator Data'!J14=5,10,IF('Indicator Data'!J14=4,8,IF('Indicator Data'!J14=3,5,IF('Indicator Data'!J14=2,2,IF('Indicator Data'!J14=1,1,0)))))</f>
        <v>0</v>
      </c>
      <c r="T12" s="4">
        <f>IF('Indicator Data'!K14="No data","x",IF('Indicator Data'!K14&gt;1000,10,IF('Indicator Data'!K14&gt;=500,9,IF('Indicator Data'!K14&gt;=240,8,IF('Indicator Data'!K14&gt;=120,7,IF('Indicator Data'!K14&gt;=60,6,IF('Indicator Data'!K14&gt;=20,5,IF('Indicator Data'!K14&gt;=1,4,0))))))))</f>
        <v>4</v>
      </c>
      <c r="U12" s="6">
        <f t="shared" si="8"/>
        <v>4</v>
      </c>
      <c r="V12" s="4">
        <f>IF('Indicator Data'!L14="No data","x",IF('Indicator Data'!L14&gt;V$135,0,IF('Indicator Data'!L14&lt;V$136,10,(V$135-'Indicator Data'!L14)/(V$135-V$136)*10)))</f>
        <v>6.2337248074525107</v>
      </c>
      <c r="W12" s="6">
        <f t="shared" si="9"/>
        <v>3.1168624037262553</v>
      </c>
      <c r="X12" s="7">
        <f t="shared" si="10"/>
        <v>3.3771291864593289</v>
      </c>
    </row>
    <row r="13" spans="1:24" s="11" customFormat="1" x14ac:dyDescent="0.25">
      <c r="A13" s="11" t="s">
        <v>367</v>
      </c>
      <c r="B13" s="32" t="s">
        <v>0</v>
      </c>
      <c r="C13" s="32" t="s">
        <v>493</v>
      </c>
      <c r="D13" s="4">
        <f>IF('Indicator Data'!G15=0,0,IF(LOG('Indicator Data'!G15)&gt;D$135,10,IF(LOG('Indicator Data'!G15)&lt;D$136,0,10-(D$135-LOG('Indicator Data'!G15))/(D$135-D$136)*10)))</f>
        <v>4.9835905762440289</v>
      </c>
      <c r="E13" s="4">
        <f>IF('Indicator Data'!D15="No data","x",IF(('Indicator Data'!D15)^2&gt;E$135,10,IF(('Indicator Data'!D15)^2&lt;E$136,0,10-(E$135-('Indicator Data'!D15)^2)/(E$135-E$136)*10)))</f>
        <v>4</v>
      </c>
      <c r="F13" s="61">
        <f>'Indicator Data'!E15/'Indicator Data'!$BE15</f>
        <v>0.52737780402318302</v>
      </c>
      <c r="G13" s="61">
        <f>'Indicator Data'!F15/'Indicator Data'!$BE15</f>
        <v>0.58246430780430314</v>
      </c>
      <c r="H13" s="61">
        <f t="shared" si="2"/>
        <v>0.40930497896266727</v>
      </c>
      <c r="I13" s="4">
        <f t="shared" si="3"/>
        <v>10</v>
      </c>
      <c r="J13" s="61">
        <f>'Indicator Data'!G15/'Indicator Data'!$BE15</f>
        <v>1.2535857643564206E-3</v>
      </c>
      <c r="K13" s="61">
        <f>'Indicator Data'!I15/'Indicator Data'!$BE15</f>
        <v>0</v>
      </c>
      <c r="L13" s="4">
        <f t="shared" si="0"/>
        <v>1.7908368062234583</v>
      </c>
      <c r="M13" s="4">
        <f>IF('Indicator Data'!H15=0,0,IF('Indicator Data'!H15&gt;M$135,10,IF('Indicator Data'!H15&lt;M$136,0,10-(M$135-'Indicator Data'!H15)/(M$135-M$136)*10)))</f>
        <v>6.25</v>
      </c>
      <c r="N13" s="6">
        <f t="shared" si="4"/>
        <v>4</v>
      </c>
      <c r="O13" s="6">
        <f t="shared" si="1"/>
        <v>3.5539838663313121</v>
      </c>
      <c r="P13" s="6">
        <f t="shared" si="5"/>
        <v>10</v>
      </c>
      <c r="Q13" s="6">
        <f t="shared" si="6"/>
        <v>6.25</v>
      </c>
      <c r="R13" s="16">
        <f t="shared" si="7"/>
        <v>6.9835186604746546</v>
      </c>
      <c r="S13" s="6">
        <f>IF('Indicator Data'!J15=5,10,IF('Indicator Data'!J15=4,8,IF('Indicator Data'!J15=3,5,IF('Indicator Data'!J15=2,2,IF('Indicator Data'!J15=1,1,0)))))</f>
        <v>0</v>
      </c>
      <c r="T13" s="4">
        <f>IF('Indicator Data'!K15="No data","x",IF('Indicator Data'!K15&gt;1000,10,IF('Indicator Data'!K15&gt;=500,9,IF('Indicator Data'!K15&gt;=240,8,IF('Indicator Data'!K15&gt;=120,7,IF('Indicator Data'!K15&gt;=60,6,IF('Indicator Data'!K15&gt;=20,5,IF('Indicator Data'!K15&gt;=1,4,0))))))))</f>
        <v>0</v>
      </c>
      <c r="U13" s="6" t="str">
        <f t="shared" si="8"/>
        <v>x</v>
      </c>
      <c r="V13" s="4">
        <f>IF('Indicator Data'!L15="No data","x",IF('Indicator Data'!L15&gt;V$135,0,IF('Indicator Data'!L15&lt;V$136,10,(V$135-'Indicator Data'!L15)/(V$135-V$136)*10)))</f>
        <v>6.2337248074525107</v>
      </c>
      <c r="W13" s="6">
        <f t="shared" si="9"/>
        <v>3.1168624037262553</v>
      </c>
      <c r="X13" s="7">
        <f t="shared" si="10"/>
        <v>3.1168624037262553</v>
      </c>
    </row>
    <row r="14" spans="1:24" s="11" customFormat="1" x14ac:dyDescent="0.25">
      <c r="A14" s="11" t="s">
        <v>368</v>
      </c>
      <c r="B14" s="32" t="s">
        <v>0</v>
      </c>
      <c r="C14" s="32" t="s">
        <v>494</v>
      </c>
      <c r="D14" s="4">
        <f>IF('Indicator Data'!G16=0,0,IF(LOG('Indicator Data'!G16)&gt;D$135,10,IF(LOG('Indicator Data'!G16)&lt;D$136,0,10-(D$135-LOG('Indicator Data'!G16))/(D$135-D$136)*10)))</f>
        <v>4.795075841962201</v>
      </c>
      <c r="E14" s="4">
        <f>IF('Indicator Data'!D16="No data","x",IF(('Indicator Data'!D16)^2&gt;E$135,10,IF(('Indicator Data'!D16)^2&lt;E$136,0,10-(E$135-('Indicator Data'!D16)^2)/(E$135-E$136)*10)))</f>
        <v>5.4444444444444455</v>
      </c>
      <c r="F14" s="61">
        <f>'Indicator Data'!E16/'Indicator Data'!$BE16</f>
        <v>0.26491133607425449</v>
      </c>
      <c r="G14" s="61">
        <f>'Indicator Data'!F16/'Indicator Data'!$BE16</f>
        <v>0.19658680435457013</v>
      </c>
      <c r="H14" s="61">
        <f t="shared" si="2"/>
        <v>0.18160236912576977</v>
      </c>
      <c r="I14" s="4">
        <f t="shared" si="3"/>
        <v>4.5400592281442442</v>
      </c>
      <c r="J14" s="61">
        <f>'Indicator Data'!G16/'Indicator Data'!$BE16</f>
        <v>7.3812317029250355E-4</v>
      </c>
      <c r="K14" s="61">
        <f>'Indicator Data'!I16/'Indicator Data'!$BE16</f>
        <v>0</v>
      </c>
      <c r="L14" s="4">
        <f t="shared" si="0"/>
        <v>1.0544616718464344</v>
      </c>
      <c r="M14" s="4">
        <f>IF('Indicator Data'!H16=0,0,IF('Indicator Data'!H16&gt;M$135,10,IF('Indicator Data'!H16&lt;M$136,0,10-(M$135-'Indicator Data'!H16)/(M$135-M$136)*10)))</f>
        <v>5.2083333333333339</v>
      </c>
      <c r="N14" s="6">
        <f t="shared" si="4"/>
        <v>5.4444444444444455</v>
      </c>
      <c r="O14" s="6">
        <f t="shared" si="1"/>
        <v>3.1412834750914764</v>
      </c>
      <c r="P14" s="6">
        <f t="shared" si="5"/>
        <v>4.5400592281442442</v>
      </c>
      <c r="Q14" s="6">
        <f t="shared" si="6"/>
        <v>5.2083333333333339</v>
      </c>
      <c r="R14" s="16">
        <f t="shared" si="7"/>
        <v>4.6416667618252481</v>
      </c>
      <c r="S14" s="6">
        <f>IF('Indicator Data'!J16=5,10,IF('Indicator Data'!J16=4,8,IF('Indicator Data'!J16=3,5,IF('Indicator Data'!J16=2,2,IF('Indicator Data'!J16=1,1,0)))))</f>
        <v>0</v>
      </c>
      <c r="T14" s="4">
        <f>IF('Indicator Data'!K16="No data","x",IF('Indicator Data'!K16&gt;1000,10,IF('Indicator Data'!K16&gt;=500,9,IF('Indicator Data'!K16&gt;=240,8,IF('Indicator Data'!K16&gt;=120,7,IF('Indicator Data'!K16&gt;=60,6,IF('Indicator Data'!K16&gt;=20,5,IF('Indicator Data'!K16&gt;=1,4,0))))))))</f>
        <v>0</v>
      </c>
      <c r="U14" s="6" t="str">
        <f t="shared" si="8"/>
        <v>x</v>
      </c>
      <c r="V14" s="4">
        <f>IF('Indicator Data'!L16="No data","x",IF('Indicator Data'!L16&gt;V$135,0,IF('Indicator Data'!L16&lt;V$136,10,(V$135-'Indicator Data'!L16)/(V$135-V$136)*10)))</f>
        <v>6.2337248074525107</v>
      </c>
      <c r="W14" s="6">
        <f t="shared" si="9"/>
        <v>3.1168624037262553</v>
      </c>
      <c r="X14" s="7">
        <f t="shared" si="10"/>
        <v>3.1168624037262553</v>
      </c>
    </row>
    <row r="15" spans="1:24" s="11" customFormat="1" x14ac:dyDescent="0.25">
      <c r="A15" s="11" t="s">
        <v>369</v>
      </c>
      <c r="B15" s="32" t="s">
        <v>0</v>
      </c>
      <c r="C15" s="32" t="s">
        <v>495</v>
      </c>
      <c r="D15" s="4">
        <f>IF('Indicator Data'!G17=0,0,IF(LOG('Indicator Data'!G17)&gt;D$135,10,IF(LOG('Indicator Data'!G17)&lt;D$136,0,10-(D$135-LOG('Indicator Data'!G17))/(D$135-D$136)*10)))</f>
        <v>4.6204727924784974</v>
      </c>
      <c r="E15" s="4">
        <f>IF('Indicator Data'!D17="No data","x",IF(('Indicator Data'!D17)^2&gt;E$135,10,IF(('Indicator Data'!D17)^2&lt;E$136,0,10-(E$135-('Indicator Data'!D17)^2)/(E$135-E$136)*10)))</f>
        <v>1.7777777777777786</v>
      </c>
      <c r="F15" s="61">
        <f>'Indicator Data'!E17/'Indicator Data'!$BE17</f>
        <v>0.12014354769487927</v>
      </c>
      <c r="G15" s="61">
        <f>'Indicator Data'!F17/'Indicator Data'!$BE17</f>
        <v>0.20525428610151114</v>
      </c>
      <c r="H15" s="61">
        <f t="shared" si="2"/>
        <v>0.11138534537281741</v>
      </c>
      <c r="I15" s="4">
        <f t="shared" si="3"/>
        <v>2.7846336343204348</v>
      </c>
      <c r="J15" s="61">
        <f>'Indicator Data'!G17/'Indicator Data'!$BE17</f>
        <v>9.9529037067154578E-4</v>
      </c>
      <c r="K15" s="61">
        <f>'Indicator Data'!I17/'Indicator Data'!$BE17</f>
        <v>0</v>
      </c>
      <c r="L15" s="4">
        <f t="shared" si="0"/>
        <v>1.4218433866736362</v>
      </c>
      <c r="M15" s="4">
        <f>IF('Indicator Data'!H17=0,0,IF('Indicator Data'!H17&gt;M$135,10,IF('Indicator Data'!H17&lt;M$136,0,10-(M$135-'Indicator Data'!H17)/(M$135-M$136)*10)))</f>
        <v>6.25</v>
      </c>
      <c r="N15" s="6">
        <f t="shared" si="4"/>
        <v>1.7777777777777786</v>
      </c>
      <c r="O15" s="6">
        <f t="shared" si="1"/>
        <v>3.1808190375665242</v>
      </c>
      <c r="P15" s="6">
        <f t="shared" si="5"/>
        <v>2.7846336343204348</v>
      </c>
      <c r="Q15" s="6">
        <f t="shared" si="6"/>
        <v>6.25</v>
      </c>
      <c r="R15" s="16">
        <f t="shared" si="7"/>
        <v>3.7128321188004754</v>
      </c>
      <c r="S15" s="6">
        <f>IF('Indicator Data'!J17=5,10,IF('Indicator Data'!J17=4,8,IF('Indicator Data'!J17=3,5,IF('Indicator Data'!J17=2,2,IF('Indicator Data'!J17=1,1,0)))))</f>
        <v>0</v>
      </c>
      <c r="T15" s="4">
        <f>IF('Indicator Data'!K17="No data","x",IF('Indicator Data'!K17&gt;1000,10,IF('Indicator Data'!K17&gt;=500,9,IF('Indicator Data'!K17&gt;=240,8,IF('Indicator Data'!K17&gt;=120,7,IF('Indicator Data'!K17&gt;=60,6,IF('Indicator Data'!K17&gt;=20,5,IF('Indicator Data'!K17&gt;=1,4,0))))))))</f>
        <v>0</v>
      </c>
      <c r="U15" s="6" t="str">
        <f t="shared" si="8"/>
        <v>x</v>
      </c>
      <c r="V15" s="4">
        <f>IF('Indicator Data'!L17="No data","x",IF('Indicator Data'!L17&gt;V$135,0,IF('Indicator Data'!L17&lt;V$136,10,(V$135-'Indicator Data'!L17)/(V$135-V$136)*10)))</f>
        <v>6.2337248074525107</v>
      </c>
      <c r="W15" s="6">
        <f t="shared" si="9"/>
        <v>3.1168624037262553</v>
      </c>
      <c r="X15" s="7">
        <f t="shared" si="10"/>
        <v>3.1168624037262553</v>
      </c>
    </row>
    <row r="16" spans="1:24" s="11" customFormat="1" x14ac:dyDescent="0.25">
      <c r="A16" s="11" t="s">
        <v>370</v>
      </c>
      <c r="B16" s="32" t="s">
        <v>2</v>
      </c>
      <c r="C16" s="32" t="s">
        <v>496</v>
      </c>
      <c r="D16" s="4">
        <f>IF('Indicator Data'!G18=0,0,IF(LOG('Indicator Data'!G18)&gt;D$135,10,IF(LOG('Indicator Data'!G18)&lt;D$136,0,10-(D$135-LOG('Indicator Data'!G18))/(D$135-D$136)*10)))</f>
        <v>3.6101119897951905</v>
      </c>
      <c r="E16" s="4" t="str">
        <f>IF('Indicator Data'!D18="No data","x",IF(('Indicator Data'!D18)^2&gt;E$135,10,IF(('Indicator Data'!D18)^2&lt;E$136,0,10-(E$135-('Indicator Data'!D18)^2)/(E$135-E$136)*10)))</f>
        <v>x</v>
      </c>
      <c r="F16" s="61">
        <f>'Indicator Data'!E18/'Indicator Data'!$BE18</f>
        <v>0.82637604749029636</v>
      </c>
      <c r="G16" s="61">
        <f>'Indicator Data'!F18/'Indicator Data'!$BE18</f>
        <v>2.096154514386175E-2</v>
      </c>
      <c r="H16" s="61">
        <f t="shared" si="2"/>
        <v>0.41842841003111364</v>
      </c>
      <c r="I16" s="4">
        <f t="shared" si="3"/>
        <v>10</v>
      </c>
      <c r="J16" s="61">
        <f>'Indicator Data'!G18/'Indicator Data'!$BE18</f>
        <v>2.6108017697103794E-4</v>
      </c>
      <c r="K16" s="61">
        <f>'Indicator Data'!I18/'Indicator Data'!$BE18</f>
        <v>0</v>
      </c>
      <c r="L16" s="4">
        <f t="shared" si="0"/>
        <v>0.37297168138719705</v>
      </c>
      <c r="M16" s="4">
        <f>IF('Indicator Data'!H18=0,0,IF('Indicator Data'!H18&gt;M$135,10,IF('Indicator Data'!H18&lt;M$136,0,10-(M$135-'Indicator Data'!H18)/(M$135-M$136)*10)))</f>
        <v>6.25</v>
      </c>
      <c r="N16" s="6" t="str">
        <f t="shared" si="4"/>
        <v>x</v>
      </c>
      <c r="O16" s="6">
        <f t="shared" si="1"/>
        <v>2.1363256302805569</v>
      </c>
      <c r="P16" s="6">
        <f t="shared" si="5"/>
        <v>10</v>
      </c>
      <c r="Q16" s="6">
        <f t="shared" si="6"/>
        <v>6.25</v>
      </c>
      <c r="R16" s="16">
        <f t="shared" si="7"/>
        <v>2.1363256302805569</v>
      </c>
      <c r="S16" s="6">
        <f>IF('Indicator Data'!J18=5,10,IF('Indicator Data'!J18=4,8,IF('Indicator Data'!J18=3,5,IF('Indicator Data'!J18=2,2,IF('Indicator Data'!J18=1,1,0)))))</f>
        <v>0</v>
      </c>
      <c r="T16" s="4">
        <f>IF('Indicator Data'!K18="No data","x",IF('Indicator Data'!K18&gt;1000,10,IF('Indicator Data'!K18&gt;=500,9,IF('Indicator Data'!K18&gt;=240,8,IF('Indicator Data'!K18&gt;=120,7,IF('Indicator Data'!K18&gt;=60,6,IF('Indicator Data'!K18&gt;=20,5,IF('Indicator Data'!K18&gt;=1,4,0))))))))</f>
        <v>4</v>
      </c>
      <c r="U16" s="6">
        <f t="shared" si="8"/>
        <v>4</v>
      </c>
      <c r="V16" s="4">
        <f>IF('Indicator Data'!L18="No data","x",IF('Indicator Data'!L18&gt;V$135,0,IF('Indicator Data'!L18&lt;V$136,10,(V$135-'Indicator Data'!L18)/(V$135-V$136)*10)))</f>
        <v>6.1509470301493865</v>
      </c>
      <c r="W16" s="6">
        <f t="shared" si="9"/>
        <v>3.0754735150746932</v>
      </c>
      <c r="X16" s="7">
        <f t="shared" si="10"/>
        <v>3.3498125199492979</v>
      </c>
    </row>
    <row r="17" spans="1:24" s="11" customFormat="1" x14ac:dyDescent="0.25">
      <c r="A17" s="11" t="s">
        <v>360</v>
      </c>
      <c r="B17" s="32" t="s">
        <v>2</v>
      </c>
      <c r="C17" s="32" t="s">
        <v>497</v>
      </c>
      <c r="D17" s="4">
        <f>IF('Indicator Data'!G19=0,0,IF(LOG('Indicator Data'!G19)&gt;D$135,10,IF(LOG('Indicator Data'!G19)&lt;D$136,0,10-(D$135-LOG('Indicator Data'!G19))/(D$135-D$136)*10)))</f>
        <v>4.243073356899294</v>
      </c>
      <c r="E17" s="4" t="str">
        <f>IF('Indicator Data'!D19="No data","x",IF(('Indicator Data'!D19)^2&gt;E$135,10,IF(('Indicator Data'!D19)^2&lt;E$136,0,10-(E$135-('Indicator Data'!D19)^2)/(E$135-E$136)*10)))</f>
        <v>x</v>
      </c>
      <c r="F17" s="61">
        <f>'Indicator Data'!E19/'Indicator Data'!$BE19</f>
        <v>0.1023522647464299</v>
      </c>
      <c r="G17" s="61">
        <f>'Indicator Data'!F19/'Indicator Data'!$BE19</f>
        <v>0.29880975089523382</v>
      </c>
      <c r="H17" s="61">
        <f t="shared" si="2"/>
        <v>0.12587857009702341</v>
      </c>
      <c r="I17" s="4">
        <f t="shared" si="3"/>
        <v>3.146964252425585</v>
      </c>
      <c r="J17" s="61">
        <f>'Indicator Data'!G19/'Indicator Data'!$BE19</f>
        <v>1.3493536108485864E-4</v>
      </c>
      <c r="K17" s="61">
        <f>'Indicator Data'!I19/'Indicator Data'!$BE19</f>
        <v>0</v>
      </c>
      <c r="L17" s="4">
        <f t="shared" si="0"/>
        <v>0.19276480154979758</v>
      </c>
      <c r="M17" s="4">
        <f>IF('Indicator Data'!H19=0,0,IF('Indicator Data'!H19&gt;M$135,10,IF('Indicator Data'!H19&lt;M$136,0,10-(M$135-'Indicator Data'!H19)/(M$135-M$136)*10)))</f>
        <v>8.3333333333333339</v>
      </c>
      <c r="N17" s="6" t="str">
        <f t="shared" si="4"/>
        <v>x</v>
      </c>
      <c r="O17" s="6">
        <f t="shared" si="1"/>
        <v>2.4515721702883169</v>
      </c>
      <c r="P17" s="6">
        <f t="shared" si="5"/>
        <v>3.146964252425585</v>
      </c>
      <c r="Q17" s="6">
        <f t="shared" si="6"/>
        <v>8.3333333333333339</v>
      </c>
      <c r="R17" s="16">
        <f t="shared" si="7"/>
        <v>2.4515721702883169</v>
      </c>
      <c r="S17" s="6">
        <f>IF('Indicator Data'!J19=5,10,IF('Indicator Data'!J19=4,8,IF('Indicator Data'!J19=3,5,IF('Indicator Data'!J19=2,2,IF('Indicator Data'!J19=1,1,0)))))</f>
        <v>0</v>
      </c>
      <c r="T17" s="4">
        <f>IF('Indicator Data'!K19="No data","x",IF('Indicator Data'!K19&gt;1000,10,IF('Indicator Data'!K19&gt;=500,9,IF('Indicator Data'!K19&gt;=240,8,IF('Indicator Data'!K19&gt;=120,7,IF('Indicator Data'!K19&gt;=60,6,IF('Indicator Data'!K19&gt;=20,5,IF('Indicator Data'!K19&gt;=1,4,0))))))))</f>
        <v>0</v>
      </c>
      <c r="U17" s="6" t="str">
        <f t="shared" si="8"/>
        <v>x</v>
      </c>
      <c r="V17" s="4">
        <f>IF('Indicator Data'!L19="No data","x",IF('Indicator Data'!L19&gt;V$135,0,IF('Indicator Data'!L19&lt;V$136,10,(V$135-'Indicator Data'!L19)/(V$135-V$136)*10)))</f>
        <v>6.1509470301493865</v>
      </c>
      <c r="W17" s="6">
        <f t="shared" si="9"/>
        <v>3.0754735150746932</v>
      </c>
      <c r="X17" s="7">
        <f t="shared" si="10"/>
        <v>3.0754735150746932</v>
      </c>
    </row>
    <row r="18" spans="1:24" s="11" customFormat="1" x14ac:dyDescent="0.25">
      <c r="A18" s="11" t="s">
        <v>371</v>
      </c>
      <c r="B18" s="32" t="s">
        <v>2</v>
      </c>
      <c r="C18" s="32" t="s">
        <v>498</v>
      </c>
      <c r="D18" s="4">
        <f>IF('Indicator Data'!G20=0,0,IF(LOG('Indicator Data'!G20)&gt;D$135,10,IF(LOG('Indicator Data'!G20)&lt;D$136,0,10-(D$135-LOG('Indicator Data'!G20))/(D$135-D$136)*10)))</f>
        <v>7.1371309060445851</v>
      </c>
      <c r="E18" s="4" t="str">
        <f>IF('Indicator Data'!D20="No data","x",IF(('Indicator Data'!D20)^2&gt;E$135,10,IF(('Indicator Data'!D20)^2&lt;E$136,0,10-(E$135-('Indicator Data'!D20)^2)/(E$135-E$136)*10)))</f>
        <v>x</v>
      </c>
      <c r="F18" s="61">
        <f>'Indicator Data'!E20/'Indicator Data'!$BE20</f>
        <v>0.6015439408587272</v>
      </c>
      <c r="G18" s="61">
        <f>'Indicator Data'!F20/'Indicator Data'!$BE20</f>
        <v>2.7235705042273978E-2</v>
      </c>
      <c r="H18" s="61">
        <f t="shared" si="2"/>
        <v>0.3075808966899321</v>
      </c>
      <c r="I18" s="4">
        <f t="shared" si="3"/>
        <v>7.6895224172483019</v>
      </c>
      <c r="J18" s="61">
        <f>'Indicator Data'!G20/'Indicator Data'!$BE20</f>
        <v>1.979134903242447E-3</v>
      </c>
      <c r="K18" s="61">
        <f>'Indicator Data'!I20/'Indicator Data'!$BE20</f>
        <v>0</v>
      </c>
      <c r="L18" s="4">
        <f t="shared" si="0"/>
        <v>2.8273355760606389</v>
      </c>
      <c r="M18" s="4">
        <f>IF('Indicator Data'!H20=0,0,IF('Indicator Data'!H20&gt;M$135,10,IF('Indicator Data'!H20&lt;M$136,0,10-(M$135-'Indicator Data'!H20)/(M$135-M$136)*10)))</f>
        <v>6.25</v>
      </c>
      <c r="N18" s="6" t="str">
        <f t="shared" si="4"/>
        <v>x</v>
      </c>
      <c r="O18" s="6">
        <f t="shared" si="1"/>
        <v>5.3735541397595457</v>
      </c>
      <c r="P18" s="6">
        <f t="shared" si="5"/>
        <v>7.6895224172483019</v>
      </c>
      <c r="Q18" s="6">
        <f t="shared" si="6"/>
        <v>6.25</v>
      </c>
      <c r="R18" s="16">
        <f t="shared" si="7"/>
        <v>5.3735541397595457</v>
      </c>
      <c r="S18" s="6">
        <f>IF('Indicator Data'!J20=5,10,IF('Indicator Data'!J20=4,8,IF('Indicator Data'!J20=3,5,IF('Indicator Data'!J20=2,2,IF('Indicator Data'!J20=1,1,0)))))</f>
        <v>10</v>
      </c>
      <c r="T18" s="4">
        <f>IF('Indicator Data'!K20="No data","x",IF('Indicator Data'!K20&gt;1000,10,IF('Indicator Data'!K20&gt;=500,9,IF('Indicator Data'!K20&gt;=240,8,IF('Indicator Data'!K20&gt;=120,7,IF('Indicator Data'!K20&gt;=60,6,IF('Indicator Data'!K20&gt;=20,5,IF('Indicator Data'!K20&gt;=1,4,0))))))))</f>
        <v>9</v>
      </c>
      <c r="U18" s="6" t="str">
        <f t="shared" si="8"/>
        <v>x</v>
      </c>
      <c r="V18" s="4">
        <f>IF('Indicator Data'!L20="No data","x",IF('Indicator Data'!L20&gt;V$135,0,IF('Indicator Data'!L20&lt;V$136,10,(V$135-'Indicator Data'!L20)/(V$135-V$136)*10)))</f>
        <v>6.1509470301493865</v>
      </c>
      <c r="W18" s="6">
        <f t="shared" si="9"/>
        <v>8.0754735150746928</v>
      </c>
      <c r="X18" s="7">
        <f t="shared" si="10"/>
        <v>8.0754735150746928</v>
      </c>
    </row>
    <row r="19" spans="1:24" s="11" customFormat="1" x14ac:dyDescent="0.25">
      <c r="A19" s="11" t="s">
        <v>365</v>
      </c>
      <c r="B19" s="32" t="s">
        <v>2</v>
      </c>
      <c r="C19" s="32" t="s">
        <v>499</v>
      </c>
      <c r="D19" s="4">
        <f>IF('Indicator Data'!G21=0,0,IF(LOG('Indicator Data'!G21)&gt;D$135,10,IF(LOG('Indicator Data'!G21)&lt;D$136,0,10-(D$135-LOG('Indicator Data'!G21))/(D$135-D$136)*10)))</f>
        <v>5.7531177215905283</v>
      </c>
      <c r="E19" s="4" t="str">
        <f>IF('Indicator Data'!D21="No data","x",IF(('Indicator Data'!D21)^2&gt;E$135,10,IF(('Indicator Data'!D21)^2&lt;E$136,0,10-(E$135-('Indicator Data'!D21)^2)/(E$135-E$136)*10)))</f>
        <v>x</v>
      </c>
      <c r="F19" s="61">
        <f>'Indicator Data'!E21/'Indicator Data'!$BE21</f>
        <v>0.47017530461517237</v>
      </c>
      <c r="G19" s="61">
        <f>'Indicator Data'!F21/'Indicator Data'!$BE21</f>
        <v>0.41350431856366493</v>
      </c>
      <c r="H19" s="61">
        <f t="shared" si="2"/>
        <v>0.33846373194850243</v>
      </c>
      <c r="I19" s="4">
        <f t="shared" si="3"/>
        <v>8.4615932987125611</v>
      </c>
      <c r="J19" s="61">
        <f>'Indicator Data'!G21/'Indicator Data'!$BE21</f>
        <v>2.4647592394597979E-3</v>
      </c>
      <c r="K19" s="61">
        <f>'Indicator Data'!I21/'Indicator Data'!$BE21</f>
        <v>0</v>
      </c>
      <c r="L19" s="4">
        <f t="shared" si="0"/>
        <v>3.521084627799711</v>
      </c>
      <c r="M19" s="4">
        <f>IF('Indicator Data'!H21=0,0,IF('Indicator Data'!H21&gt;M$135,10,IF('Indicator Data'!H21&lt;M$136,0,10-(M$135-'Indicator Data'!H21)/(M$135-M$136)*10)))</f>
        <v>0</v>
      </c>
      <c r="N19" s="6" t="str">
        <f t="shared" si="4"/>
        <v>x</v>
      </c>
      <c r="O19" s="6">
        <f t="shared" si="1"/>
        <v>4.7340183782218794</v>
      </c>
      <c r="P19" s="6">
        <f t="shared" si="5"/>
        <v>8.4615932987125611</v>
      </c>
      <c r="Q19" s="6">
        <f t="shared" si="6"/>
        <v>0</v>
      </c>
      <c r="R19" s="16">
        <f t="shared" si="7"/>
        <v>4.7340183782218794</v>
      </c>
      <c r="S19" s="6">
        <f>IF('Indicator Data'!J21=5,10,IF('Indicator Data'!J21=4,8,IF('Indicator Data'!J21=3,5,IF('Indicator Data'!J21=2,2,IF('Indicator Data'!J21=1,1,0)))))</f>
        <v>0</v>
      </c>
      <c r="T19" s="4">
        <f>IF('Indicator Data'!K21="No data","x",IF('Indicator Data'!K21&gt;1000,10,IF('Indicator Data'!K21&gt;=500,9,IF('Indicator Data'!K21&gt;=240,8,IF('Indicator Data'!K21&gt;=120,7,IF('Indicator Data'!K21&gt;=60,6,IF('Indicator Data'!K21&gt;=20,5,IF('Indicator Data'!K21&gt;=1,4,0))))))))</f>
        <v>5</v>
      </c>
      <c r="U19" s="6">
        <f t="shared" si="8"/>
        <v>5</v>
      </c>
      <c r="V19" s="4">
        <f>IF('Indicator Data'!L21="No data","x",IF('Indicator Data'!L21&gt;V$135,0,IF('Indicator Data'!L21&lt;V$136,10,(V$135-'Indicator Data'!L21)/(V$135-V$136)*10)))</f>
        <v>6.1509470301493865</v>
      </c>
      <c r="W19" s="6">
        <f t="shared" si="9"/>
        <v>3.0754735150746932</v>
      </c>
      <c r="X19" s="7">
        <f t="shared" si="10"/>
        <v>3.6798125199492979</v>
      </c>
    </row>
    <row r="20" spans="1:24" s="11" customFormat="1" x14ac:dyDescent="0.25">
      <c r="A20" s="11" t="s">
        <v>372</v>
      </c>
      <c r="B20" s="32" t="s">
        <v>2</v>
      </c>
      <c r="C20" s="32" t="s">
        <v>500</v>
      </c>
      <c r="D20" s="4">
        <f>IF('Indicator Data'!G22=0,0,IF(LOG('Indicator Data'!G22)&gt;D$135,10,IF(LOG('Indicator Data'!G22)&lt;D$136,0,10-(D$135-LOG('Indicator Data'!G22))/(D$135-D$136)*10)))</f>
        <v>4.2816242540680278</v>
      </c>
      <c r="E20" s="4" t="str">
        <f>IF('Indicator Data'!D22="No data","x",IF(('Indicator Data'!D22)^2&gt;E$135,10,IF(('Indicator Data'!D22)^2&lt;E$136,0,10-(E$135-('Indicator Data'!D22)^2)/(E$135-E$136)*10)))</f>
        <v>x</v>
      </c>
      <c r="F20" s="61">
        <f>'Indicator Data'!E22/'Indicator Data'!$BE22</f>
        <v>7.1909229808761035E-2</v>
      </c>
      <c r="G20" s="61">
        <f>'Indicator Data'!F22/'Indicator Data'!$BE22</f>
        <v>0.16661144350670737</v>
      </c>
      <c r="H20" s="61">
        <f t="shared" si="2"/>
        <v>7.7607475781057367E-2</v>
      </c>
      <c r="I20" s="4">
        <f t="shared" si="3"/>
        <v>1.940186894526434</v>
      </c>
      <c r="J20" s="61">
        <f>'Indicator Data'!G22/'Indicator Data'!$BE22</f>
        <v>1.7217613618731963E-4</v>
      </c>
      <c r="K20" s="61">
        <f>'Indicator Data'!I22/'Indicator Data'!$BE22</f>
        <v>0</v>
      </c>
      <c r="L20" s="4">
        <f t="shared" si="0"/>
        <v>0.24596590883902714</v>
      </c>
      <c r="M20" s="4">
        <f>IF('Indicator Data'!H22=0,0,IF('Indicator Data'!H22&gt;M$135,10,IF('Indicator Data'!H22&lt;M$136,0,10-(M$135-'Indicator Data'!H22)/(M$135-M$136)*10)))</f>
        <v>0</v>
      </c>
      <c r="N20" s="6" t="str">
        <f t="shared" si="4"/>
        <v>x</v>
      </c>
      <c r="O20" s="6">
        <f t="shared" si="1"/>
        <v>2.4969735246325957</v>
      </c>
      <c r="P20" s="6">
        <f t="shared" si="5"/>
        <v>1.940186894526434</v>
      </c>
      <c r="Q20" s="6">
        <f t="shared" si="6"/>
        <v>0</v>
      </c>
      <c r="R20" s="16">
        <f t="shared" si="7"/>
        <v>2.4969735246325957</v>
      </c>
      <c r="S20" s="6">
        <f>IF('Indicator Data'!J22=5,10,IF('Indicator Data'!J22=4,8,IF('Indicator Data'!J22=3,5,IF('Indicator Data'!J22=2,2,IF('Indicator Data'!J22=1,1,0)))))</f>
        <v>0</v>
      </c>
      <c r="T20" s="4">
        <f>IF('Indicator Data'!K22="No data","x",IF('Indicator Data'!K22&gt;1000,10,IF('Indicator Data'!K22&gt;=500,9,IF('Indicator Data'!K22&gt;=240,8,IF('Indicator Data'!K22&gt;=120,7,IF('Indicator Data'!K22&gt;=60,6,IF('Indicator Data'!K22&gt;=20,5,IF('Indicator Data'!K22&gt;=1,4,0))))))))</f>
        <v>0</v>
      </c>
      <c r="U20" s="6" t="str">
        <f t="shared" si="8"/>
        <v>x</v>
      </c>
      <c r="V20" s="4">
        <f>IF('Indicator Data'!L22="No data","x",IF('Indicator Data'!L22&gt;V$135,0,IF('Indicator Data'!L22&lt;V$136,10,(V$135-'Indicator Data'!L22)/(V$135-V$136)*10)))</f>
        <v>6.1509470301493865</v>
      </c>
      <c r="W20" s="6">
        <f t="shared" si="9"/>
        <v>3.0754735150746932</v>
      </c>
      <c r="X20" s="7">
        <f t="shared" si="10"/>
        <v>3.0754735150746932</v>
      </c>
    </row>
    <row r="21" spans="1:24" s="11" customFormat="1" x14ac:dyDescent="0.25">
      <c r="A21" s="11" t="s">
        <v>373</v>
      </c>
      <c r="B21" s="32" t="s">
        <v>2</v>
      </c>
      <c r="C21" s="32" t="s">
        <v>501</v>
      </c>
      <c r="D21" s="4">
        <f>IF('Indicator Data'!G23=0,0,IF(LOG('Indicator Data'!G23)&gt;D$135,10,IF(LOG('Indicator Data'!G23)&lt;D$136,0,10-(D$135-LOG('Indicator Data'!G23))/(D$135-D$136)*10)))</f>
        <v>8.5225914295022704</v>
      </c>
      <c r="E21" s="4" t="str">
        <f>IF('Indicator Data'!D23="No data","x",IF(('Indicator Data'!D23)^2&gt;E$135,10,IF(('Indicator Data'!D23)^2&lt;E$136,0,10-(E$135-('Indicator Data'!D23)^2)/(E$135-E$136)*10)))</f>
        <v>x</v>
      </c>
      <c r="F21" s="61">
        <f>'Indicator Data'!E23/'Indicator Data'!$BE23</f>
        <v>0.41521770531778851</v>
      </c>
      <c r="G21" s="61">
        <f>'Indicator Data'!F23/'Indicator Data'!$BE23</f>
        <v>9.5487233587937037E-2</v>
      </c>
      <c r="H21" s="61">
        <f t="shared" si="2"/>
        <v>0.2314806610558785</v>
      </c>
      <c r="I21" s="4">
        <f t="shared" si="3"/>
        <v>5.787016526396962</v>
      </c>
      <c r="J21" s="61">
        <f>'Indicator Data'!G23/'Indicator Data'!$BE23</f>
        <v>1.1835818684506E-2</v>
      </c>
      <c r="K21" s="61">
        <f>'Indicator Data'!I23/'Indicator Data'!$BE23</f>
        <v>0</v>
      </c>
      <c r="L21" s="4">
        <f t="shared" si="0"/>
        <v>10</v>
      </c>
      <c r="M21" s="4">
        <f>IF('Indicator Data'!H23=0,0,IF('Indicator Data'!H23&gt;M$135,10,IF('Indicator Data'!H23&lt;M$136,0,10-(M$135-'Indicator Data'!H23)/(M$135-M$136)*10)))</f>
        <v>7.291666666666667</v>
      </c>
      <c r="N21" s="6" t="str">
        <f t="shared" si="4"/>
        <v>x</v>
      </c>
      <c r="O21" s="6">
        <f t="shared" si="1"/>
        <v>9.4151945507917727</v>
      </c>
      <c r="P21" s="6">
        <f t="shared" si="5"/>
        <v>5.787016526396962</v>
      </c>
      <c r="Q21" s="6">
        <f t="shared" si="6"/>
        <v>7.291666666666667</v>
      </c>
      <c r="R21" s="16">
        <f t="shared" si="7"/>
        <v>9.4151945507917727</v>
      </c>
      <c r="S21" s="6">
        <f>IF('Indicator Data'!J23=5,10,IF('Indicator Data'!J23=4,8,IF('Indicator Data'!J23=3,5,IF('Indicator Data'!J23=2,2,IF('Indicator Data'!J23=1,1,0)))))</f>
        <v>8</v>
      </c>
      <c r="T21" s="4">
        <f>IF('Indicator Data'!K23="No data","x",IF('Indicator Data'!K23&gt;1000,10,IF('Indicator Data'!K23&gt;=500,9,IF('Indicator Data'!K23&gt;=240,8,IF('Indicator Data'!K23&gt;=120,7,IF('Indicator Data'!K23&gt;=60,6,IF('Indicator Data'!K23&gt;=20,5,IF('Indicator Data'!K23&gt;=1,4,0))))))))</f>
        <v>0</v>
      </c>
      <c r="U21" s="6" t="str">
        <f t="shared" si="8"/>
        <v>x</v>
      </c>
      <c r="V21" s="4">
        <f>IF('Indicator Data'!L23="No data","x",IF('Indicator Data'!L23&gt;V$135,0,IF('Indicator Data'!L23&lt;V$136,10,(V$135-'Indicator Data'!L23)/(V$135-V$136)*10)))</f>
        <v>6.1509470301493865</v>
      </c>
      <c r="W21" s="6">
        <f t="shared" si="9"/>
        <v>7.0754735150746928</v>
      </c>
      <c r="X21" s="7">
        <f t="shared" si="10"/>
        <v>7.0754735150746928</v>
      </c>
    </row>
    <row r="22" spans="1:24" s="11" customFormat="1" x14ac:dyDescent="0.25">
      <c r="A22" s="11" t="s">
        <v>374</v>
      </c>
      <c r="B22" s="32" t="s">
        <v>2</v>
      </c>
      <c r="C22" s="32" t="s">
        <v>502</v>
      </c>
      <c r="D22" s="4">
        <f>IF('Indicator Data'!G24=0,0,IF(LOG('Indicator Data'!G24)&gt;D$135,10,IF(LOG('Indicator Data'!G24)&lt;D$136,0,10-(D$135-LOG('Indicator Data'!G24))/(D$135-D$136)*10)))</f>
        <v>3.8755708826377351</v>
      </c>
      <c r="E22" s="4" t="str">
        <f>IF('Indicator Data'!D24="No data","x",IF(('Indicator Data'!D24)^2&gt;E$135,10,IF(('Indicator Data'!D24)^2&lt;E$136,0,10-(E$135-('Indicator Data'!D24)^2)/(E$135-E$136)*10)))</f>
        <v>x</v>
      </c>
      <c r="F22" s="61">
        <f>'Indicator Data'!E24/'Indicator Data'!$BE24</f>
        <v>0.68913035689663971</v>
      </c>
      <c r="G22" s="61">
        <f>'Indicator Data'!F24/'Indicator Data'!$BE24</f>
        <v>4.4352873097747318E-2</v>
      </c>
      <c r="H22" s="61">
        <f t="shared" si="2"/>
        <v>0.3556533967227567</v>
      </c>
      <c r="I22" s="4">
        <f t="shared" si="3"/>
        <v>8.8913349180689174</v>
      </c>
      <c r="J22" s="61">
        <f>'Indicator Data'!G24/'Indicator Data'!$BE24</f>
        <v>1.9270876873753501E-4</v>
      </c>
      <c r="K22" s="61">
        <f>'Indicator Data'!I24/'Indicator Data'!$BE24</f>
        <v>0</v>
      </c>
      <c r="L22" s="4">
        <f t="shared" si="0"/>
        <v>0.27529824105362266</v>
      </c>
      <c r="M22" s="4">
        <f>IF('Indicator Data'!H24=0,0,IF('Indicator Data'!H24&gt;M$135,10,IF('Indicator Data'!H24&lt;M$136,0,10-(M$135-'Indicator Data'!H24)/(M$135-M$136)*10)))</f>
        <v>4.1666666666666661</v>
      </c>
      <c r="N22" s="6" t="str">
        <f t="shared" si="4"/>
        <v>x</v>
      </c>
      <c r="O22" s="6">
        <f t="shared" si="1"/>
        <v>2.2565665192356774</v>
      </c>
      <c r="P22" s="6">
        <f t="shared" si="5"/>
        <v>8.8913349180689174</v>
      </c>
      <c r="Q22" s="6">
        <f t="shared" si="6"/>
        <v>4.1666666666666661</v>
      </c>
      <c r="R22" s="16">
        <f t="shared" si="7"/>
        <v>2.2565665192356774</v>
      </c>
      <c r="S22" s="6">
        <f>IF('Indicator Data'!J24=5,10,IF('Indicator Data'!J24=4,8,IF('Indicator Data'!J24=3,5,IF('Indicator Data'!J24=2,2,IF('Indicator Data'!J24=1,1,0)))))</f>
        <v>0</v>
      </c>
      <c r="T22" s="4">
        <f>IF('Indicator Data'!K24="No data","x",IF('Indicator Data'!K24&gt;1000,10,IF('Indicator Data'!K24&gt;=500,9,IF('Indicator Data'!K24&gt;=240,8,IF('Indicator Data'!K24&gt;=120,7,IF('Indicator Data'!K24&gt;=60,6,IF('Indicator Data'!K24&gt;=20,5,IF('Indicator Data'!K24&gt;=1,4,0))))))))</f>
        <v>5</v>
      </c>
      <c r="U22" s="6">
        <f t="shared" si="8"/>
        <v>5</v>
      </c>
      <c r="V22" s="4">
        <f>IF('Indicator Data'!L24="No data","x",IF('Indicator Data'!L24&gt;V$135,0,IF('Indicator Data'!L24&lt;V$136,10,(V$135-'Indicator Data'!L24)/(V$135-V$136)*10)))</f>
        <v>6.1509470301493865</v>
      </c>
      <c r="W22" s="6">
        <f t="shared" si="9"/>
        <v>3.0754735150746932</v>
      </c>
      <c r="X22" s="7">
        <f t="shared" si="10"/>
        <v>3.6798125199492979</v>
      </c>
    </row>
    <row r="23" spans="1:24" s="11" customFormat="1" x14ac:dyDescent="0.25">
      <c r="A23" s="11" t="s">
        <v>375</v>
      </c>
      <c r="B23" s="32" t="s">
        <v>2</v>
      </c>
      <c r="C23" s="32" t="s">
        <v>503</v>
      </c>
      <c r="D23" s="4">
        <f>IF('Indicator Data'!G25=0,0,IF(LOG('Indicator Data'!G25)&gt;D$135,10,IF(LOG('Indicator Data'!G25)&lt;D$136,0,10-(D$135-LOG('Indicator Data'!G25))/(D$135-D$136)*10)))</f>
        <v>4.2452513640584746</v>
      </c>
      <c r="E23" s="4" t="str">
        <f>IF('Indicator Data'!D25="No data","x",IF(('Indicator Data'!D25)^2&gt;E$135,10,IF(('Indicator Data'!D25)^2&lt;E$136,0,10-(E$135-('Indicator Data'!D25)^2)/(E$135-E$136)*10)))</f>
        <v>x</v>
      </c>
      <c r="F23" s="61">
        <f>'Indicator Data'!E25/'Indicator Data'!$BE25</f>
        <v>0.82619531862778828</v>
      </c>
      <c r="G23" s="61">
        <f>'Indicator Data'!F25/'Indicator Data'!$BE25</f>
        <v>4.5233449381458901E-2</v>
      </c>
      <c r="H23" s="61">
        <f t="shared" si="2"/>
        <v>0.42440602165925889</v>
      </c>
      <c r="I23" s="4">
        <f t="shared" si="3"/>
        <v>10</v>
      </c>
      <c r="J23" s="61">
        <f>'Indicator Data'!G25/'Indicator Data'!$BE25</f>
        <v>2.746625201249467E-4</v>
      </c>
      <c r="K23" s="61">
        <f>'Indicator Data'!I25/'Indicator Data'!$BE25</f>
        <v>0</v>
      </c>
      <c r="L23" s="4">
        <f t="shared" si="0"/>
        <v>0.39237502874992458</v>
      </c>
      <c r="M23" s="4">
        <f>IF('Indicator Data'!H25=0,0,IF('Indicator Data'!H25&gt;M$135,10,IF('Indicator Data'!H25&lt;M$136,0,10-(M$135-'Indicator Data'!H25)/(M$135-M$136)*10)))</f>
        <v>6.25</v>
      </c>
      <c r="N23" s="6" t="str">
        <f t="shared" si="4"/>
        <v>x</v>
      </c>
      <c r="O23" s="6">
        <f t="shared" si="1"/>
        <v>2.5324551203883021</v>
      </c>
      <c r="P23" s="6">
        <f t="shared" si="5"/>
        <v>10</v>
      </c>
      <c r="Q23" s="6">
        <f t="shared" si="6"/>
        <v>6.25</v>
      </c>
      <c r="R23" s="16">
        <f t="shared" si="7"/>
        <v>2.5324551203883021</v>
      </c>
      <c r="S23" s="6">
        <f>IF('Indicator Data'!J25=5,10,IF('Indicator Data'!J25=4,8,IF('Indicator Data'!J25=3,5,IF('Indicator Data'!J25=2,2,IF('Indicator Data'!J25=1,1,0)))))</f>
        <v>0</v>
      </c>
      <c r="T23" s="4">
        <f>IF('Indicator Data'!K25="No data","x",IF('Indicator Data'!K25&gt;1000,10,IF('Indicator Data'!K25&gt;=500,9,IF('Indicator Data'!K25&gt;=240,8,IF('Indicator Data'!K25&gt;=120,7,IF('Indicator Data'!K25&gt;=60,6,IF('Indicator Data'!K25&gt;=20,5,IF('Indicator Data'!K25&gt;=1,4,0))))))))</f>
        <v>0</v>
      </c>
      <c r="U23" s="6" t="str">
        <f t="shared" si="8"/>
        <v>x</v>
      </c>
      <c r="V23" s="4">
        <f>IF('Indicator Data'!L25="No data","x",IF('Indicator Data'!L25&gt;V$135,0,IF('Indicator Data'!L25&lt;V$136,10,(V$135-'Indicator Data'!L25)/(V$135-V$136)*10)))</f>
        <v>6.1509470301493865</v>
      </c>
      <c r="W23" s="6">
        <f t="shared" si="9"/>
        <v>3.0754735150746932</v>
      </c>
      <c r="X23" s="7">
        <f t="shared" si="10"/>
        <v>3.0754735150746932</v>
      </c>
    </row>
    <row r="24" spans="1:24" s="11" customFormat="1" x14ac:dyDescent="0.25">
      <c r="A24" s="11" t="s">
        <v>376</v>
      </c>
      <c r="B24" s="32" t="s">
        <v>2</v>
      </c>
      <c r="C24" s="32" t="s">
        <v>504</v>
      </c>
      <c r="D24" s="4">
        <f>IF('Indicator Data'!G26=0,0,IF(LOG('Indicator Data'!G26)&gt;D$135,10,IF(LOG('Indicator Data'!G26)&lt;D$136,0,10-(D$135-LOG('Indicator Data'!G26))/(D$135-D$136)*10)))</f>
        <v>3.7457763844740013</v>
      </c>
      <c r="E24" s="4" t="str">
        <f>IF('Indicator Data'!D26="No data","x",IF(('Indicator Data'!D26)^2&gt;E$135,10,IF(('Indicator Data'!D26)^2&lt;E$136,0,10-(E$135-('Indicator Data'!D26)^2)/(E$135-E$136)*10)))</f>
        <v>x</v>
      </c>
      <c r="F24" s="61">
        <f>'Indicator Data'!E26/'Indicator Data'!$BE26</f>
        <v>0.39507885884295285</v>
      </c>
      <c r="G24" s="61">
        <f>'Indicator Data'!F26/'Indicator Data'!$BE26</f>
        <v>0.57281130789039214</v>
      </c>
      <c r="H24" s="61">
        <f t="shared" si="2"/>
        <v>0.34074225639407446</v>
      </c>
      <c r="I24" s="4">
        <f t="shared" si="3"/>
        <v>8.5185564098518611</v>
      </c>
      <c r="J24" s="61">
        <f>'Indicator Data'!G26/'Indicator Data'!$BE26</f>
        <v>4.4373946999194224E-4</v>
      </c>
      <c r="K24" s="61">
        <f>'Indicator Data'!I26/'Indicator Data'!$BE26</f>
        <v>0</v>
      </c>
      <c r="L24" s="4">
        <f t="shared" si="0"/>
        <v>0.63391352855991734</v>
      </c>
      <c r="M24" s="4">
        <f>IF('Indicator Data'!H26=0,0,IF('Indicator Data'!H26&gt;M$135,10,IF('Indicator Data'!H26&lt;M$136,0,10-(M$135-'Indicator Data'!H26)/(M$135-M$136)*10)))</f>
        <v>0</v>
      </c>
      <c r="N24" s="6" t="str">
        <f t="shared" si="4"/>
        <v>x</v>
      </c>
      <c r="O24" s="6">
        <f t="shared" si="1"/>
        <v>2.3265754265912579</v>
      </c>
      <c r="P24" s="6">
        <f t="shared" si="5"/>
        <v>8.5185564098518611</v>
      </c>
      <c r="Q24" s="6">
        <f t="shared" si="6"/>
        <v>0</v>
      </c>
      <c r="R24" s="16">
        <f t="shared" si="7"/>
        <v>2.3265754265912579</v>
      </c>
      <c r="S24" s="6">
        <f>IF('Indicator Data'!J26=5,10,IF('Indicator Data'!J26=4,8,IF('Indicator Data'!J26=3,5,IF('Indicator Data'!J26=2,2,IF('Indicator Data'!J26=1,1,0)))))</f>
        <v>0</v>
      </c>
      <c r="T24" s="4">
        <f>IF('Indicator Data'!K26="No data","x",IF('Indicator Data'!K26&gt;1000,10,IF('Indicator Data'!K26&gt;=500,9,IF('Indicator Data'!K26&gt;=240,8,IF('Indicator Data'!K26&gt;=120,7,IF('Indicator Data'!K26&gt;=60,6,IF('Indicator Data'!K26&gt;=20,5,IF('Indicator Data'!K26&gt;=1,4,0))))))))</f>
        <v>0</v>
      </c>
      <c r="U24" s="6" t="str">
        <f t="shared" si="8"/>
        <v>x</v>
      </c>
      <c r="V24" s="4">
        <f>IF('Indicator Data'!L26="No data","x",IF('Indicator Data'!L26&gt;V$135,0,IF('Indicator Data'!L26&lt;V$136,10,(V$135-'Indicator Data'!L26)/(V$135-V$136)*10)))</f>
        <v>6.1509470301493865</v>
      </c>
      <c r="W24" s="6">
        <f t="shared" si="9"/>
        <v>3.0754735150746932</v>
      </c>
      <c r="X24" s="7">
        <f t="shared" si="10"/>
        <v>3.0754735150746932</v>
      </c>
    </row>
    <row r="25" spans="1:24" s="11" customFormat="1" x14ac:dyDescent="0.25">
      <c r="A25" s="11" t="s">
        <v>369</v>
      </c>
      <c r="B25" s="32" t="s">
        <v>2</v>
      </c>
      <c r="C25" s="32" t="s">
        <v>505</v>
      </c>
      <c r="D25" s="4">
        <f>IF('Indicator Data'!G27=0,0,IF(LOG('Indicator Data'!G27)&gt;D$135,10,IF(LOG('Indicator Data'!G27)&lt;D$136,0,10-(D$135-LOG('Indicator Data'!G27))/(D$135-D$136)*10)))</f>
        <v>4.7274489924742227</v>
      </c>
      <c r="E25" s="4" t="str">
        <f>IF('Indicator Data'!D27="No data","x",IF(('Indicator Data'!D27)^2&gt;E$135,10,IF(('Indicator Data'!D27)^2&lt;E$136,0,10-(E$135-('Indicator Data'!D27)^2)/(E$135-E$136)*10)))</f>
        <v>x</v>
      </c>
      <c r="F25" s="61">
        <f>'Indicator Data'!E27/'Indicator Data'!$BE27</f>
        <v>0.19532577863824135</v>
      </c>
      <c r="G25" s="61">
        <f>'Indicator Data'!F27/'Indicator Data'!$BE27</f>
        <v>0.71521102306367557</v>
      </c>
      <c r="H25" s="61">
        <f t="shared" si="2"/>
        <v>0.27646564508503957</v>
      </c>
      <c r="I25" s="4">
        <f t="shared" si="3"/>
        <v>6.9116411271259892</v>
      </c>
      <c r="J25" s="61">
        <f>'Indicator Data'!G27/'Indicator Data'!$BE27</f>
        <v>5.4732612194819958E-4</v>
      </c>
      <c r="K25" s="61">
        <f>'Indicator Data'!I27/'Indicator Data'!$BE27</f>
        <v>0</v>
      </c>
      <c r="L25" s="4">
        <f t="shared" si="0"/>
        <v>0.78189445992599893</v>
      </c>
      <c r="M25" s="4">
        <f>IF('Indicator Data'!H27=0,0,IF('Indicator Data'!H27&gt;M$135,10,IF('Indicator Data'!H27&lt;M$136,0,10-(M$135-'Indicator Data'!H27)/(M$135-M$136)*10)))</f>
        <v>0</v>
      </c>
      <c r="N25" s="6" t="str">
        <f t="shared" si="4"/>
        <v>x</v>
      </c>
      <c r="O25" s="6">
        <f t="shared" si="1"/>
        <v>2.9908753355092861</v>
      </c>
      <c r="P25" s="6">
        <f t="shared" si="5"/>
        <v>6.9116411271259892</v>
      </c>
      <c r="Q25" s="6">
        <f t="shared" si="6"/>
        <v>0</v>
      </c>
      <c r="R25" s="16">
        <f t="shared" si="7"/>
        <v>2.9908753355092861</v>
      </c>
      <c r="S25" s="6">
        <f>IF('Indicator Data'!J27=5,10,IF('Indicator Data'!J27=4,8,IF('Indicator Data'!J27=3,5,IF('Indicator Data'!J27=2,2,IF('Indicator Data'!J27=1,1,0)))))</f>
        <v>0</v>
      </c>
      <c r="T25" s="4">
        <f>IF('Indicator Data'!K27="No data","x",IF('Indicator Data'!K27&gt;1000,10,IF('Indicator Data'!K27&gt;=500,9,IF('Indicator Data'!K27&gt;=240,8,IF('Indicator Data'!K27&gt;=120,7,IF('Indicator Data'!K27&gt;=60,6,IF('Indicator Data'!K27&gt;=20,5,IF('Indicator Data'!K27&gt;=1,4,0))))))))</f>
        <v>0</v>
      </c>
      <c r="U25" s="6" t="str">
        <f t="shared" si="8"/>
        <v>x</v>
      </c>
      <c r="V25" s="4">
        <f>IF('Indicator Data'!L27="No data","x",IF('Indicator Data'!L27&gt;V$135,0,IF('Indicator Data'!L27&lt;V$136,10,(V$135-'Indicator Data'!L27)/(V$135-V$136)*10)))</f>
        <v>6.1509470301493865</v>
      </c>
      <c r="W25" s="6">
        <f t="shared" si="9"/>
        <v>3.0754735150746932</v>
      </c>
      <c r="X25" s="7">
        <f t="shared" si="10"/>
        <v>3.0754735150746932</v>
      </c>
    </row>
    <row r="26" spans="1:24" s="11" customFormat="1" x14ac:dyDescent="0.25">
      <c r="A26" s="11" t="s">
        <v>377</v>
      </c>
      <c r="B26" s="32" t="s">
        <v>6</v>
      </c>
      <c r="C26" s="32" t="s">
        <v>506</v>
      </c>
      <c r="D26" s="4">
        <f>IF('Indicator Data'!G28=0,0,IF(LOG('Indicator Data'!G28)&gt;D$135,10,IF(LOG('Indicator Data'!G28)&lt;D$136,0,10-(D$135-LOG('Indicator Data'!G28))/(D$135-D$136)*10)))</f>
        <v>0</v>
      </c>
      <c r="E26" s="4">
        <f>IF('Indicator Data'!D28="No data","x",IF(('Indicator Data'!D28)^2&gt;E$135,10,IF(('Indicator Data'!D28)^2&lt;E$136,0,10-(E$135-('Indicator Data'!D28)^2)/(E$135-E$136)*10)))</f>
        <v>0.25</v>
      </c>
      <c r="F26" s="61">
        <f>'Indicator Data'!E28/'Indicator Data'!$BE28</f>
        <v>0</v>
      </c>
      <c r="G26" s="61">
        <f>'Indicator Data'!F28/'Indicator Data'!$BE28</f>
        <v>0</v>
      </c>
      <c r="H26" s="61">
        <f t="shared" si="2"/>
        <v>0</v>
      </c>
      <c r="I26" s="4">
        <f t="shared" si="3"/>
        <v>0</v>
      </c>
      <c r="J26" s="61">
        <f>'Indicator Data'!G28/'Indicator Data'!$BE28</f>
        <v>0</v>
      </c>
      <c r="K26" s="61">
        <f>'Indicator Data'!I28/'Indicator Data'!$BE28</f>
        <v>0</v>
      </c>
      <c r="L26" s="4">
        <f t="shared" si="0"/>
        <v>0</v>
      </c>
      <c r="M26" s="4">
        <f>IF('Indicator Data'!H28=0,0,IF('Indicator Data'!H28&gt;M$135,10,IF('Indicator Data'!H28&lt;M$136,0,10-(M$135-'Indicator Data'!H28)/(M$135-M$136)*10)))</f>
        <v>0</v>
      </c>
      <c r="N26" s="6">
        <f t="shared" si="4"/>
        <v>0.25</v>
      </c>
      <c r="O26" s="6">
        <f t="shared" si="1"/>
        <v>0</v>
      </c>
      <c r="P26" s="6">
        <f t="shared" si="5"/>
        <v>0</v>
      </c>
      <c r="Q26" s="6">
        <f t="shared" si="6"/>
        <v>0</v>
      </c>
      <c r="R26" s="16">
        <f t="shared" si="7"/>
        <v>6.3034374041433708E-2</v>
      </c>
      <c r="S26" s="6">
        <f>IF('Indicator Data'!J28=5,10,IF('Indicator Data'!J28=4,8,IF('Indicator Data'!J28=3,5,IF('Indicator Data'!J28=2,2,IF('Indicator Data'!J28=1,1,0)))))</f>
        <v>0</v>
      </c>
      <c r="T26" s="4">
        <f>IF('Indicator Data'!K28="No data","x",IF('Indicator Data'!K28&gt;1000,10,IF('Indicator Data'!K28&gt;=500,9,IF('Indicator Data'!K28&gt;=240,8,IF('Indicator Data'!K28&gt;=120,7,IF('Indicator Data'!K28&gt;=60,6,IF('Indicator Data'!K28&gt;=20,5,IF('Indicator Data'!K28&gt;=1,4,0))))))))</f>
        <v>0</v>
      </c>
      <c r="U26" s="6" t="str">
        <f t="shared" si="8"/>
        <v>x</v>
      </c>
      <c r="V26" s="4">
        <f>IF('Indicator Data'!L28="No data","x",IF('Indicator Data'!L28&gt;V$135,0,IF('Indicator Data'!L28&lt;V$136,10,(V$135-'Indicator Data'!L28)/(V$135-V$136)*10)))</f>
        <v>4.9881683578045957</v>
      </c>
      <c r="W26" s="6">
        <f t="shared" si="9"/>
        <v>2.4940841789022978</v>
      </c>
      <c r="X26" s="7">
        <f t="shared" si="10"/>
        <v>2.4940841789022978</v>
      </c>
    </row>
    <row r="27" spans="1:24" s="11" customFormat="1" x14ac:dyDescent="0.25">
      <c r="A27" s="11" t="s">
        <v>378</v>
      </c>
      <c r="B27" s="32" t="s">
        <v>6</v>
      </c>
      <c r="C27" s="32" t="s">
        <v>507</v>
      </c>
      <c r="D27" s="4">
        <f>IF('Indicator Data'!G29=0,0,IF(LOG('Indicator Data'!G29)&gt;D$135,10,IF(LOG('Indicator Data'!G29)&lt;D$136,0,10-(D$135-LOG('Indicator Data'!G29))/(D$135-D$136)*10)))</f>
        <v>3.0237875363565774</v>
      </c>
      <c r="E27" s="4">
        <f>IF('Indicator Data'!D29="No data","x",IF(('Indicator Data'!D29)^2&gt;E$135,10,IF(('Indicator Data'!D29)^2&lt;E$136,0,10-(E$135-('Indicator Data'!D29)^2)/(E$135-E$136)*10)))</f>
        <v>4</v>
      </c>
      <c r="F27" s="61">
        <f>'Indicator Data'!E29/'Indicator Data'!$BE29</f>
        <v>2.8447930452520004E-2</v>
      </c>
      <c r="G27" s="61">
        <f>'Indicator Data'!F29/'Indicator Data'!$BE29</f>
        <v>0.14423088597758649</v>
      </c>
      <c r="H27" s="61">
        <f t="shared" si="2"/>
        <v>5.0281686720656624E-2</v>
      </c>
      <c r="I27" s="4">
        <f t="shared" si="3"/>
        <v>1.2570421680164152</v>
      </c>
      <c r="J27" s="61">
        <f>'Indicator Data'!G29/'Indicator Data'!$BE29</f>
        <v>1.9669503769988222E-3</v>
      </c>
      <c r="K27" s="61">
        <f>'Indicator Data'!I29/'Indicator Data'!$BE29</f>
        <v>0</v>
      </c>
      <c r="L27" s="4">
        <f t="shared" si="0"/>
        <v>2.8099291099983166</v>
      </c>
      <c r="M27" s="4">
        <f>IF('Indicator Data'!H29=0,0,IF('Indicator Data'!H29&gt;M$135,10,IF('Indicator Data'!H29&lt;M$136,0,10-(M$135-'Indicator Data'!H29)/(M$135-M$136)*10)))</f>
        <v>0</v>
      </c>
      <c r="N27" s="6">
        <f t="shared" si="4"/>
        <v>4</v>
      </c>
      <c r="O27" s="6">
        <f t="shared" si="1"/>
        <v>2.9175560282470481</v>
      </c>
      <c r="P27" s="6">
        <f t="shared" si="5"/>
        <v>1.2570421680164152</v>
      </c>
      <c r="Q27" s="6">
        <f t="shared" si="6"/>
        <v>0</v>
      </c>
      <c r="R27" s="16">
        <f t="shared" si="7"/>
        <v>2.1740293251971092</v>
      </c>
      <c r="S27" s="6">
        <f>IF('Indicator Data'!J29=5,10,IF('Indicator Data'!J29=4,8,IF('Indicator Data'!J29=3,5,IF('Indicator Data'!J29=2,2,IF('Indicator Data'!J29=1,1,0)))))</f>
        <v>0</v>
      </c>
      <c r="T27" s="4">
        <f>IF('Indicator Data'!K29="No data","x",IF('Indicator Data'!K29&gt;1000,10,IF('Indicator Data'!K29&gt;=500,9,IF('Indicator Data'!K29&gt;=240,8,IF('Indicator Data'!K29&gt;=120,7,IF('Indicator Data'!K29&gt;=60,6,IF('Indicator Data'!K29&gt;=20,5,IF('Indicator Data'!K29&gt;=1,4,0))))))))</f>
        <v>0</v>
      </c>
      <c r="U27" s="6" t="str">
        <f t="shared" si="8"/>
        <v>x</v>
      </c>
      <c r="V27" s="4">
        <f>IF('Indicator Data'!L29="No data","x",IF('Indicator Data'!L29&gt;V$135,0,IF('Indicator Data'!L29&lt;V$136,10,(V$135-'Indicator Data'!L29)/(V$135-V$136)*10)))</f>
        <v>4.9881683578045957</v>
      </c>
      <c r="W27" s="6">
        <f t="shared" si="9"/>
        <v>2.4940841789022978</v>
      </c>
      <c r="X27" s="7">
        <f t="shared" si="10"/>
        <v>2.4940841789022978</v>
      </c>
    </row>
    <row r="28" spans="1:24" s="11" customFormat="1" x14ac:dyDescent="0.25">
      <c r="A28" s="11" t="s">
        <v>379</v>
      </c>
      <c r="B28" s="32" t="s">
        <v>6</v>
      </c>
      <c r="C28" s="32" t="s">
        <v>508</v>
      </c>
      <c r="D28" s="4">
        <f>IF('Indicator Data'!G30=0,0,IF(LOG('Indicator Data'!G30)&gt;D$135,10,IF(LOG('Indicator Data'!G30)&lt;D$136,0,10-(D$135-LOG('Indicator Data'!G30))/(D$135-D$136)*10)))</f>
        <v>3.9116651606302231</v>
      </c>
      <c r="E28" s="4">
        <f>IF('Indicator Data'!D30="No data","x",IF(('Indicator Data'!D30)^2&gt;E$135,10,IF(('Indicator Data'!D30)^2&lt;E$136,0,10-(E$135-('Indicator Data'!D30)^2)/(E$135-E$136)*10)))</f>
        <v>6.25</v>
      </c>
      <c r="F28" s="61">
        <f>'Indicator Data'!E30/'Indicator Data'!$BE30</f>
        <v>0.26283747312160977</v>
      </c>
      <c r="G28" s="61">
        <f>'Indicator Data'!F30/'Indicator Data'!$BE30</f>
        <v>0.10604465131095754</v>
      </c>
      <c r="H28" s="61">
        <f t="shared" si="2"/>
        <v>0.15792989938854426</v>
      </c>
      <c r="I28" s="4">
        <f t="shared" si="3"/>
        <v>3.9482474847136064</v>
      </c>
      <c r="J28" s="61">
        <f>'Indicator Data'!G30/'Indicator Data'!$BE30</f>
        <v>1.6237644789353061E-3</v>
      </c>
      <c r="K28" s="61">
        <f>'Indicator Data'!I30/'Indicator Data'!$BE30</f>
        <v>0</v>
      </c>
      <c r="L28" s="4">
        <f t="shared" si="0"/>
        <v>2.3196635413361513</v>
      </c>
      <c r="M28" s="4">
        <f>IF('Indicator Data'!H30=0,0,IF('Indicator Data'!H30&gt;M$135,10,IF('Indicator Data'!H30&lt;M$136,0,10-(M$135-'Indicator Data'!H30)/(M$135-M$136)*10)))</f>
        <v>6.25</v>
      </c>
      <c r="N28" s="6">
        <f t="shared" si="4"/>
        <v>6.25</v>
      </c>
      <c r="O28" s="6">
        <f t="shared" si="1"/>
        <v>3.1553866560359252</v>
      </c>
      <c r="P28" s="6">
        <f t="shared" si="5"/>
        <v>3.9482474847136064</v>
      </c>
      <c r="Q28" s="6">
        <f t="shared" si="6"/>
        <v>6.25</v>
      </c>
      <c r="R28" s="16">
        <f t="shared" si="7"/>
        <v>5.0533885670004111</v>
      </c>
      <c r="S28" s="6">
        <f>IF('Indicator Data'!J30=5,10,IF('Indicator Data'!J30=4,8,IF('Indicator Data'!J30=3,5,IF('Indicator Data'!J30=2,2,IF('Indicator Data'!J30=1,1,0)))))</f>
        <v>0</v>
      </c>
      <c r="T28" s="4">
        <f>IF('Indicator Data'!K30="No data","x",IF('Indicator Data'!K30&gt;1000,10,IF('Indicator Data'!K30&gt;=500,9,IF('Indicator Data'!K30&gt;=240,8,IF('Indicator Data'!K30&gt;=120,7,IF('Indicator Data'!K30&gt;=60,6,IF('Indicator Data'!K30&gt;=20,5,IF('Indicator Data'!K30&gt;=1,4,0))))))))</f>
        <v>0</v>
      </c>
      <c r="U28" s="6" t="str">
        <f t="shared" si="8"/>
        <v>x</v>
      </c>
      <c r="V28" s="4">
        <f>IF('Indicator Data'!L30="No data","x",IF('Indicator Data'!L30&gt;V$135,0,IF('Indicator Data'!L30&lt;V$136,10,(V$135-'Indicator Data'!L30)/(V$135-V$136)*10)))</f>
        <v>4.9881683578045957</v>
      </c>
      <c r="W28" s="6">
        <f t="shared" si="9"/>
        <v>2.4940841789022978</v>
      </c>
      <c r="X28" s="7">
        <f t="shared" si="10"/>
        <v>2.4940841789022978</v>
      </c>
    </row>
    <row r="29" spans="1:24" s="11" customFormat="1" x14ac:dyDescent="0.25">
      <c r="A29" s="11" t="s">
        <v>380</v>
      </c>
      <c r="B29" s="32" t="s">
        <v>6</v>
      </c>
      <c r="C29" s="32" t="s">
        <v>509</v>
      </c>
      <c r="D29" s="4">
        <f>IF('Indicator Data'!G31=0,0,IF(LOG('Indicator Data'!G31)&gt;D$135,10,IF(LOG('Indicator Data'!G31)&lt;D$136,0,10-(D$135-LOG('Indicator Data'!G31))/(D$135-D$136)*10)))</f>
        <v>2.6611449730672962</v>
      </c>
      <c r="E29" s="4">
        <f>IF('Indicator Data'!D31="No data","x",IF(('Indicator Data'!D31)^2&gt;E$135,10,IF(('Indicator Data'!D31)^2&lt;E$136,0,10-(E$135-('Indicator Data'!D31)^2)/(E$135-E$136)*10)))</f>
        <v>4</v>
      </c>
      <c r="F29" s="61">
        <f>'Indicator Data'!E31/'Indicator Data'!$BE31</f>
        <v>8.6164466600921044E-2</v>
      </c>
      <c r="G29" s="61">
        <f>'Indicator Data'!F31/'Indicator Data'!$BE31</f>
        <v>0.54951731251187497</v>
      </c>
      <c r="H29" s="61">
        <f t="shared" si="2"/>
        <v>0.18046156142842926</v>
      </c>
      <c r="I29" s="4">
        <f t="shared" si="3"/>
        <v>4.5115390357107312</v>
      </c>
      <c r="J29" s="61">
        <f>'Indicator Data'!G31/'Indicator Data'!$BE31</f>
        <v>5.2475865625593746E-4</v>
      </c>
      <c r="K29" s="61">
        <f>'Indicator Data'!I31/'Indicator Data'!$BE31</f>
        <v>0</v>
      </c>
      <c r="L29" s="4">
        <f t="shared" si="0"/>
        <v>0.7496552232227689</v>
      </c>
      <c r="M29" s="4">
        <f>IF('Indicator Data'!H31=0,0,IF('Indicator Data'!H31&gt;M$135,10,IF('Indicator Data'!H31&lt;M$136,0,10-(M$135-'Indicator Data'!H31)/(M$135-M$136)*10)))</f>
        <v>0</v>
      </c>
      <c r="N29" s="6">
        <f t="shared" si="4"/>
        <v>4</v>
      </c>
      <c r="O29" s="6">
        <f t="shared" si="1"/>
        <v>1.7540842652860336</v>
      </c>
      <c r="P29" s="6">
        <f t="shared" si="5"/>
        <v>4.5115390357107312</v>
      </c>
      <c r="Q29" s="6">
        <f t="shared" si="6"/>
        <v>0</v>
      </c>
      <c r="R29" s="16">
        <f t="shared" si="7"/>
        <v>2.7534039205818912</v>
      </c>
      <c r="S29" s="6">
        <f>IF('Indicator Data'!J31=5,10,IF('Indicator Data'!J31=4,8,IF('Indicator Data'!J31=3,5,IF('Indicator Data'!J31=2,2,IF('Indicator Data'!J31=1,1,0)))))</f>
        <v>0</v>
      </c>
      <c r="T29" s="4">
        <f>IF('Indicator Data'!K31="No data","x",IF('Indicator Data'!K31&gt;1000,10,IF('Indicator Data'!K31&gt;=500,9,IF('Indicator Data'!K31&gt;=240,8,IF('Indicator Data'!K31&gt;=120,7,IF('Indicator Data'!K31&gt;=60,6,IF('Indicator Data'!K31&gt;=20,5,IF('Indicator Data'!K31&gt;=1,4,0))))))))</f>
        <v>0</v>
      </c>
      <c r="U29" s="6" t="str">
        <f t="shared" si="8"/>
        <v>x</v>
      </c>
      <c r="V29" s="4">
        <f>IF('Indicator Data'!L31="No data","x",IF('Indicator Data'!L31&gt;V$135,0,IF('Indicator Data'!L31&lt;V$136,10,(V$135-'Indicator Data'!L31)/(V$135-V$136)*10)))</f>
        <v>4.9881683578045957</v>
      </c>
      <c r="W29" s="6">
        <f t="shared" si="9"/>
        <v>2.4940841789022978</v>
      </c>
      <c r="X29" s="7">
        <f t="shared" si="10"/>
        <v>2.4940841789022978</v>
      </c>
    </row>
    <row r="30" spans="1:24" s="11" customFormat="1" x14ac:dyDescent="0.25">
      <c r="A30" s="11" t="s">
        <v>381</v>
      </c>
      <c r="B30" s="32" t="s">
        <v>6</v>
      </c>
      <c r="C30" s="32" t="s">
        <v>510</v>
      </c>
      <c r="D30" s="4">
        <f>IF('Indicator Data'!G32=0,0,IF(LOG('Indicator Data'!G32)&gt;D$135,10,IF(LOG('Indicator Data'!G32)&lt;D$136,0,10-(D$135-LOG('Indicator Data'!G32))/(D$135-D$136)*10)))</f>
        <v>4.6493464154928681</v>
      </c>
      <c r="E30" s="4">
        <f>IF('Indicator Data'!D32="No data","x",IF(('Indicator Data'!D32)^2&gt;E$135,10,IF(('Indicator Data'!D32)^2&lt;E$136,0,10-(E$135-('Indicator Data'!D32)^2)/(E$135-E$136)*10)))</f>
        <v>2.25</v>
      </c>
      <c r="F30" s="61">
        <f>'Indicator Data'!E32/'Indicator Data'!$BE32</f>
        <v>0.12940362460194402</v>
      </c>
      <c r="G30" s="61">
        <f>'Indicator Data'!F32/'Indicator Data'!$BE32</f>
        <v>0.47161506527284547</v>
      </c>
      <c r="H30" s="61">
        <f t="shared" si="2"/>
        <v>0.18260557861918336</v>
      </c>
      <c r="I30" s="4">
        <f t="shared" si="3"/>
        <v>4.565139465479584</v>
      </c>
      <c r="J30" s="61">
        <f>'Indicator Data'!G32/'Indicator Data'!$BE32</f>
        <v>3.0177228696710513E-3</v>
      </c>
      <c r="K30" s="61">
        <f>'Indicator Data'!I32/'Indicator Data'!$BE32</f>
        <v>0</v>
      </c>
      <c r="L30" s="4">
        <f t="shared" si="0"/>
        <v>4.311032670958646</v>
      </c>
      <c r="M30" s="4">
        <f>IF('Indicator Data'!H32=0,0,IF('Indicator Data'!H32&gt;M$135,10,IF('Indicator Data'!H32&lt;M$136,0,10-(M$135-'Indicator Data'!H32)/(M$135-M$136)*10)))</f>
        <v>0</v>
      </c>
      <c r="N30" s="6">
        <f t="shared" si="4"/>
        <v>2.25</v>
      </c>
      <c r="O30" s="6">
        <f t="shared" si="1"/>
        <v>4.4823475165927498</v>
      </c>
      <c r="P30" s="6">
        <f t="shared" si="5"/>
        <v>4.565139465479584</v>
      </c>
      <c r="Q30" s="6">
        <f t="shared" si="6"/>
        <v>0</v>
      </c>
      <c r="R30" s="16">
        <f t="shared" si="7"/>
        <v>3.0264265297394113</v>
      </c>
      <c r="S30" s="6">
        <f>IF('Indicator Data'!J32=5,10,IF('Indicator Data'!J32=4,8,IF('Indicator Data'!J32=3,5,IF('Indicator Data'!J32=2,2,IF('Indicator Data'!J32=1,1,0)))))</f>
        <v>0</v>
      </c>
      <c r="T30" s="4">
        <f>IF('Indicator Data'!K32="No data","x",IF('Indicator Data'!K32&gt;1000,10,IF('Indicator Data'!K32&gt;=500,9,IF('Indicator Data'!K32&gt;=240,8,IF('Indicator Data'!K32&gt;=120,7,IF('Indicator Data'!K32&gt;=60,6,IF('Indicator Data'!K32&gt;=20,5,IF('Indicator Data'!K32&gt;=1,4,0))))))))</f>
        <v>0</v>
      </c>
      <c r="U30" s="6" t="str">
        <f t="shared" si="8"/>
        <v>x</v>
      </c>
      <c r="V30" s="4">
        <f>IF('Indicator Data'!L32="No data","x",IF('Indicator Data'!L32&gt;V$135,0,IF('Indicator Data'!L32&lt;V$136,10,(V$135-'Indicator Data'!L32)/(V$135-V$136)*10)))</f>
        <v>4.9881683578045957</v>
      </c>
      <c r="W30" s="6">
        <f t="shared" si="9"/>
        <v>2.4940841789022978</v>
      </c>
      <c r="X30" s="7">
        <f t="shared" si="10"/>
        <v>2.4940841789022978</v>
      </c>
    </row>
    <row r="31" spans="1:24" s="11" customFormat="1" x14ac:dyDescent="0.25">
      <c r="A31" s="11" t="s">
        <v>382</v>
      </c>
      <c r="B31" s="32" t="s">
        <v>6</v>
      </c>
      <c r="C31" s="32" t="s">
        <v>511</v>
      </c>
      <c r="D31" s="4">
        <f>IF('Indicator Data'!G33=0,0,IF(LOG('Indicator Data'!G33)&gt;D$135,10,IF(LOG('Indicator Data'!G33)&lt;D$136,0,10-(D$135-LOG('Indicator Data'!G33))/(D$135-D$136)*10)))</f>
        <v>1.5581232259947519</v>
      </c>
      <c r="E31" s="4">
        <f>IF('Indicator Data'!D33="No data","x",IF(('Indicator Data'!D33)^2&gt;E$135,10,IF(('Indicator Data'!D33)^2&lt;E$136,0,10-(E$135-('Indicator Data'!D33)^2)/(E$135-E$136)*10)))</f>
        <v>2.25</v>
      </c>
      <c r="F31" s="61">
        <f>'Indicator Data'!E33/'Indicator Data'!$BE33</f>
        <v>0.35973640282176461</v>
      </c>
      <c r="G31" s="61">
        <f>'Indicator Data'!F33/'Indicator Data'!$BE33</f>
        <v>9.1455815602025994E-2</v>
      </c>
      <c r="H31" s="61">
        <f t="shared" si="2"/>
        <v>0.2027321553113888</v>
      </c>
      <c r="I31" s="4">
        <f t="shared" si="3"/>
        <v>5.0683038827847202</v>
      </c>
      <c r="J31" s="61">
        <f>'Indicator Data'!G33/'Indicator Data'!$BE33</f>
        <v>6.0025382161599765E-5</v>
      </c>
      <c r="K31" s="61">
        <f>'Indicator Data'!I33/'Indicator Data'!$BE33</f>
        <v>0</v>
      </c>
      <c r="L31" s="4">
        <f t="shared" si="0"/>
        <v>8.5750545945144196E-2</v>
      </c>
      <c r="M31" s="4">
        <f>IF('Indicator Data'!H33=0,0,IF('Indicator Data'!H33&gt;M$135,10,IF('Indicator Data'!H33&lt;M$136,0,10-(M$135-'Indicator Data'!H33)/(M$135-M$136)*10)))</f>
        <v>0</v>
      </c>
      <c r="N31" s="6">
        <f t="shared" si="4"/>
        <v>2.25</v>
      </c>
      <c r="O31" s="6">
        <f t="shared" si="1"/>
        <v>0.84830759998072758</v>
      </c>
      <c r="P31" s="6">
        <f t="shared" si="5"/>
        <v>5.0683038827847202</v>
      </c>
      <c r="Q31" s="6">
        <f t="shared" si="6"/>
        <v>0</v>
      </c>
      <c r="R31" s="16">
        <f t="shared" si="7"/>
        <v>2.2714094729298839</v>
      </c>
      <c r="S31" s="6">
        <f>IF('Indicator Data'!J33=5,10,IF('Indicator Data'!J33=4,8,IF('Indicator Data'!J33=3,5,IF('Indicator Data'!J33=2,2,IF('Indicator Data'!J33=1,1,0)))))</f>
        <v>0</v>
      </c>
      <c r="T31" s="4">
        <f>IF('Indicator Data'!K33="No data","x",IF('Indicator Data'!K33&gt;1000,10,IF('Indicator Data'!K33&gt;=500,9,IF('Indicator Data'!K33&gt;=240,8,IF('Indicator Data'!K33&gt;=120,7,IF('Indicator Data'!K33&gt;=60,6,IF('Indicator Data'!K33&gt;=20,5,IF('Indicator Data'!K33&gt;=1,4,0))))))))</f>
        <v>0</v>
      </c>
      <c r="U31" s="6" t="str">
        <f t="shared" si="8"/>
        <v>x</v>
      </c>
      <c r="V31" s="4">
        <f>IF('Indicator Data'!L33="No data","x",IF('Indicator Data'!L33&gt;V$135,0,IF('Indicator Data'!L33&lt;V$136,10,(V$135-'Indicator Data'!L33)/(V$135-V$136)*10)))</f>
        <v>4.9881683578045957</v>
      </c>
      <c r="W31" s="6">
        <f t="shared" si="9"/>
        <v>2.4940841789022978</v>
      </c>
      <c r="X31" s="7">
        <f t="shared" si="10"/>
        <v>2.4940841789022978</v>
      </c>
    </row>
    <row r="32" spans="1:24" s="11" customFormat="1" x14ac:dyDescent="0.25">
      <c r="A32" s="11" t="s">
        <v>383</v>
      </c>
      <c r="B32" s="32" t="s">
        <v>8</v>
      </c>
      <c r="C32" s="32" t="s">
        <v>512</v>
      </c>
      <c r="D32" s="4">
        <f>IF('Indicator Data'!G34=0,0,IF(LOG('Indicator Data'!G34)&gt;D$135,10,IF(LOG('Indicator Data'!G34)&lt;D$136,0,10-(D$135-LOG('Indicator Data'!G34))/(D$135-D$136)*10)))</f>
        <v>4.7778940218499413</v>
      </c>
      <c r="E32" s="4">
        <f>IF('Indicator Data'!D34="No data","x",IF(('Indicator Data'!D34)^2&gt;E$135,10,IF(('Indicator Data'!D34)^2&lt;E$136,0,10-(E$135-('Indicator Data'!D34)^2)/(E$135-E$136)*10)))</f>
        <v>5.4444444444444455</v>
      </c>
      <c r="F32" s="61">
        <f>'Indicator Data'!E34/'Indicator Data'!$BE34</f>
        <v>0.33386486357696948</v>
      </c>
      <c r="G32" s="61">
        <f>'Indicator Data'!F34/'Indicator Data'!$BE34</f>
        <v>0.22511568181419181</v>
      </c>
      <c r="H32" s="61">
        <f t="shared" si="2"/>
        <v>0.2232113522420327</v>
      </c>
      <c r="I32" s="4">
        <f t="shared" si="3"/>
        <v>5.5802838060508169</v>
      </c>
      <c r="J32" s="61">
        <f>'Indicator Data'!G34/'Indicator Data'!$BE34</f>
        <v>4.0880511031467963E-4</v>
      </c>
      <c r="K32" s="61">
        <f>'Indicator Data'!I34/'Indicator Data'!$BE34</f>
        <v>0</v>
      </c>
      <c r="L32" s="4">
        <f t="shared" si="0"/>
        <v>0.5840073004495423</v>
      </c>
      <c r="M32" s="4">
        <f>IF('Indicator Data'!H34=0,0,IF('Indicator Data'!H34&gt;M$135,10,IF('Indicator Data'!H34&lt;M$136,0,10-(M$135-'Indicator Data'!H34)/(M$135-M$136)*10)))</f>
        <v>6.25</v>
      </c>
      <c r="N32" s="6">
        <f t="shared" si="4"/>
        <v>5.4444444444444455</v>
      </c>
      <c r="O32" s="6">
        <f t="shared" si="1"/>
        <v>2.9459146190413565</v>
      </c>
      <c r="P32" s="6">
        <f t="shared" si="5"/>
        <v>5.5802838060508169</v>
      </c>
      <c r="Q32" s="6">
        <f t="shared" si="6"/>
        <v>6.25</v>
      </c>
      <c r="R32" s="16">
        <f t="shared" si="7"/>
        <v>5.1722251188498412</v>
      </c>
      <c r="S32" s="6">
        <f>IF('Indicator Data'!J34=5,10,IF('Indicator Data'!J34=4,8,IF('Indicator Data'!J34=3,5,IF('Indicator Data'!J34=2,2,IF('Indicator Data'!J34=1,1,0)))))</f>
        <v>0</v>
      </c>
      <c r="T32" s="4">
        <f>IF('Indicator Data'!K34="No data","x",IF('Indicator Data'!K34&gt;1000,10,IF('Indicator Data'!K34&gt;=500,9,IF('Indicator Data'!K34&gt;=240,8,IF('Indicator Data'!K34&gt;=120,7,IF('Indicator Data'!K34&gt;=60,6,IF('Indicator Data'!K34&gt;=20,5,IF('Indicator Data'!K34&gt;=1,4,0))))))))</f>
        <v>0</v>
      </c>
      <c r="U32" s="6" t="str">
        <f t="shared" si="8"/>
        <v>x</v>
      </c>
      <c r="V32" s="4">
        <f>IF('Indicator Data'!L34="No data","x",IF('Indicator Data'!L34&gt;V$135,0,IF('Indicator Data'!L34&lt;V$136,10,(V$135-'Indicator Data'!L34)/(V$135-V$136)*10)))</f>
        <v>8.954972053243841</v>
      </c>
      <c r="W32" s="6">
        <f t="shared" si="9"/>
        <v>4.4774860266219205</v>
      </c>
      <c r="X32" s="7">
        <f t="shared" si="10"/>
        <v>4.4774860266219205</v>
      </c>
    </row>
    <row r="33" spans="1:24" s="11" customFormat="1" x14ac:dyDescent="0.25">
      <c r="A33" s="11" t="s">
        <v>384</v>
      </c>
      <c r="B33" s="32" t="s">
        <v>8</v>
      </c>
      <c r="C33" s="32" t="s">
        <v>513</v>
      </c>
      <c r="D33" s="4">
        <f>IF('Indicator Data'!G35=0,0,IF(LOG('Indicator Data'!G35)&gt;D$135,10,IF(LOG('Indicator Data'!G35)&lt;D$136,0,10-(D$135-LOG('Indicator Data'!G35))/(D$135-D$136)*10)))</f>
        <v>4.2920943082488119</v>
      </c>
      <c r="E33" s="4">
        <f>IF('Indicator Data'!D35="No data","x",IF(('Indicator Data'!D35)^2&gt;E$135,10,IF(('Indicator Data'!D35)^2&lt;E$136,0,10-(E$135-('Indicator Data'!D35)^2)/(E$135-E$136)*10)))</f>
        <v>5.4444444444444455</v>
      </c>
      <c r="F33" s="61">
        <f>'Indicator Data'!E35/'Indicator Data'!$BE35</f>
        <v>0.40860977297461548</v>
      </c>
      <c r="G33" s="61">
        <f>'Indicator Data'!F35/'Indicator Data'!$BE35</f>
        <v>0.11845631986682675</v>
      </c>
      <c r="H33" s="61">
        <f t="shared" si="2"/>
        <v>0.23391896645401444</v>
      </c>
      <c r="I33" s="4">
        <f t="shared" si="3"/>
        <v>5.8479741613503604</v>
      </c>
      <c r="J33" s="61">
        <f>'Indicator Data'!G35/'Indicator Data'!$BE35</f>
        <v>2.1510188645593013E-4</v>
      </c>
      <c r="K33" s="61">
        <f>'Indicator Data'!I35/'Indicator Data'!$BE35</f>
        <v>0</v>
      </c>
      <c r="L33" s="4">
        <f t="shared" si="0"/>
        <v>0.3072884092227568</v>
      </c>
      <c r="M33" s="4">
        <f>IF('Indicator Data'!H35=0,0,IF('Indicator Data'!H35&gt;M$135,10,IF('Indicator Data'!H35&lt;M$136,0,10-(M$135-'Indicator Data'!H35)/(M$135-M$136)*10)))</f>
        <v>7.291666666666667</v>
      </c>
      <c r="N33" s="6">
        <f t="shared" si="4"/>
        <v>5.4444444444444455</v>
      </c>
      <c r="O33" s="6">
        <f t="shared" si="1"/>
        <v>2.5279037537579252</v>
      </c>
      <c r="P33" s="6">
        <f t="shared" si="5"/>
        <v>5.8479741613503604</v>
      </c>
      <c r="Q33" s="6">
        <f t="shared" si="6"/>
        <v>7.291666666666667</v>
      </c>
      <c r="R33" s="16">
        <f t="shared" si="7"/>
        <v>5.5192608305707971</v>
      </c>
      <c r="S33" s="6">
        <f>IF('Indicator Data'!J35=5,10,IF('Indicator Data'!J35=4,8,IF('Indicator Data'!J35=3,5,IF('Indicator Data'!J35=2,2,IF('Indicator Data'!J35=1,1,0)))))</f>
        <v>0</v>
      </c>
      <c r="T33" s="4">
        <f>IF('Indicator Data'!K35="No data","x",IF('Indicator Data'!K35&gt;1000,10,IF('Indicator Data'!K35&gt;=500,9,IF('Indicator Data'!K35&gt;=240,8,IF('Indicator Data'!K35&gt;=120,7,IF('Indicator Data'!K35&gt;=60,6,IF('Indicator Data'!K35&gt;=20,5,IF('Indicator Data'!K35&gt;=1,4,0))))))))</f>
        <v>4</v>
      </c>
      <c r="U33" s="6">
        <f t="shared" si="8"/>
        <v>4</v>
      </c>
      <c r="V33" s="4">
        <f>IF('Indicator Data'!L35="No data","x",IF('Indicator Data'!L35&gt;V$135,0,IF('Indicator Data'!L35&lt;V$136,10,(V$135-'Indicator Data'!L35)/(V$135-V$136)*10)))</f>
        <v>8.954972053243841</v>
      </c>
      <c r="W33" s="6">
        <f t="shared" si="9"/>
        <v>4.4774860266219205</v>
      </c>
      <c r="X33" s="7">
        <f t="shared" si="10"/>
        <v>4.275140777570468</v>
      </c>
    </row>
    <row r="34" spans="1:24" s="11" customFormat="1" x14ac:dyDescent="0.25">
      <c r="A34" s="11" t="s">
        <v>385</v>
      </c>
      <c r="B34" s="32" t="s">
        <v>8</v>
      </c>
      <c r="C34" s="32" t="s">
        <v>514</v>
      </c>
      <c r="D34" s="4">
        <f>IF('Indicator Data'!G36=0,0,IF(LOG('Indicator Data'!G36)&gt;D$135,10,IF(LOG('Indicator Data'!G36)&lt;D$136,0,10-(D$135-LOG('Indicator Data'!G36))/(D$135-D$136)*10)))</f>
        <v>4.5439134238994514</v>
      </c>
      <c r="E34" s="4">
        <f>IF('Indicator Data'!D36="No data","x",IF(('Indicator Data'!D36)^2&gt;E$135,10,IF(('Indicator Data'!D36)^2&lt;E$136,0,10-(E$135-('Indicator Data'!D36)^2)/(E$135-E$136)*10)))</f>
        <v>1.7777777777777786</v>
      </c>
      <c r="F34" s="61">
        <f>'Indicator Data'!E36/'Indicator Data'!$BE36</f>
        <v>0.3149646694378247</v>
      </c>
      <c r="G34" s="61">
        <f>'Indicator Data'!F36/'Indicator Data'!$BE36</f>
        <v>0.1666444081161359</v>
      </c>
      <c r="H34" s="61">
        <f t="shared" si="2"/>
        <v>0.19914343674794632</v>
      </c>
      <c r="I34" s="4">
        <f t="shared" si="3"/>
        <v>4.9785859186986583</v>
      </c>
      <c r="J34" s="61">
        <f>'Indicator Data'!G36/'Indicator Data'!$BE36</f>
        <v>2.4856432349076624E-4</v>
      </c>
      <c r="K34" s="61">
        <f>'Indicator Data'!I36/'Indicator Data'!$BE36</f>
        <v>0</v>
      </c>
      <c r="L34" s="4">
        <f t="shared" si="0"/>
        <v>0.35509189070109493</v>
      </c>
      <c r="M34" s="4">
        <f>IF('Indicator Data'!H36=0,0,IF('Indicator Data'!H36&gt;M$135,10,IF('Indicator Data'!H36&lt;M$136,0,10-(M$135-'Indicator Data'!H36)/(M$135-M$136)*10)))</f>
        <v>4.1666666666666661</v>
      </c>
      <c r="N34" s="6">
        <f t="shared" si="4"/>
        <v>1.7777777777777786</v>
      </c>
      <c r="O34" s="6">
        <f t="shared" si="1"/>
        <v>2.7065347060874285</v>
      </c>
      <c r="P34" s="6">
        <f t="shared" si="5"/>
        <v>4.9785859186986583</v>
      </c>
      <c r="Q34" s="6">
        <f t="shared" si="6"/>
        <v>4.1666666666666661</v>
      </c>
      <c r="R34" s="16">
        <f t="shared" si="7"/>
        <v>3.508594744031492</v>
      </c>
      <c r="S34" s="6">
        <f>IF('Indicator Data'!J36=5,10,IF('Indicator Data'!J36=4,8,IF('Indicator Data'!J36=3,5,IF('Indicator Data'!J36=2,2,IF('Indicator Data'!J36=1,1,0)))))</f>
        <v>0</v>
      </c>
      <c r="T34" s="4">
        <f>IF('Indicator Data'!K36="No data","x",IF('Indicator Data'!K36&gt;1000,10,IF('Indicator Data'!K36&gt;=500,9,IF('Indicator Data'!K36&gt;=240,8,IF('Indicator Data'!K36&gt;=120,7,IF('Indicator Data'!K36&gt;=60,6,IF('Indicator Data'!K36&gt;=20,5,IF('Indicator Data'!K36&gt;=1,4,0))))))))</f>
        <v>0</v>
      </c>
      <c r="U34" s="6" t="str">
        <f t="shared" si="8"/>
        <v>x</v>
      </c>
      <c r="V34" s="4">
        <f>IF('Indicator Data'!L36="No data","x",IF('Indicator Data'!L36&gt;V$135,0,IF('Indicator Data'!L36&lt;V$136,10,(V$135-'Indicator Data'!L36)/(V$135-V$136)*10)))</f>
        <v>8.954972053243841</v>
      </c>
      <c r="W34" s="6">
        <f t="shared" si="9"/>
        <v>4.4774860266219205</v>
      </c>
      <c r="X34" s="7">
        <f t="shared" si="10"/>
        <v>4.4774860266219205</v>
      </c>
    </row>
    <row r="35" spans="1:24" s="11" customFormat="1" x14ac:dyDescent="0.25">
      <c r="A35" s="11" t="s">
        <v>386</v>
      </c>
      <c r="B35" s="32" t="s">
        <v>8</v>
      </c>
      <c r="C35" s="32" t="s">
        <v>515</v>
      </c>
      <c r="D35" s="4">
        <f>IF('Indicator Data'!G37=0,0,IF(LOG('Indicator Data'!G37)&gt;D$135,10,IF(LOG('Indicator Data'!G37)&lt;D$136,0,10-(D$135-LOG('Indicator Data'!G37))/(D$135-D$136)*10)))</f>
        <v>6.150364543729375</v>
      </c>
      <c r="E35" s="4">
        <f>IF('Indicator Data'!D37="No data","x",IF(('Indicator Data'!D37)^2&gt;E$135,10,IF(('Indicator Data'!D37)^2&lt;E$136,0,10-(E$135-('Indicator Data'!D37)^2)/(E$135-E$136)*10)))</f>
        <v>4</v>
      </c>
      <c r="F35" s="61">
        <f>'Indicator Data'!E37/'Indicator Data'!$BE37</f>
        <v>0.75481931910078437</v>
      </c>
      <c r="G35" s="61">
        <f>'Indicator Data'!F37/'Indicator Data'!$BE37</f>
        <v>4.9466097661213106E-2</v>
      </c>
      <c r="H35" s="61">
        <f t="shared" si="2"/>
        <v>0.38977618396569547</v>
      </c>
      <c r="I35" s="4">
        <f t="shared" si="3"/>
        <v>9.7444045991423867</v>
      </c>
      <c r="J35" s="61">
        <f>'Indicator Data'!G37/'Indicator Data'!$BE37</f>
        <v>1.2337764807562944E-3</v>
      </c>
      <c r="K35" s="61">
        <f>'Indicator Data'!I37/'Indicator Data'!$BE37</f>
        <v>0</v>
      </c>
      <c r="L35" s="4">
        <f t="shared" ref="L35:L66" si="11">IF(J35&gt;L$135,10,IF(J35&lt;L$136,0,10-(L$135-J35)/(L$135-L$136)*10))</f>
        <v>1.7625378296518477</v>
      </c>
      <c r="M35" s="4">
        <f>IF('Indicator Data'!H37=0,0,IF('Indicator Data'!H37&gt;M$135,10,IF('Indicator Data'!H37&lt;M$136,0,10-(M$135-'Indicator Data'!H37)/(M$135-M$136)*10)))</f>
        <v>8.3333333333333339</v>
      </c>
      <c r="N35" s="6">
        <f t="shared" si="4"/>
        <v>4</v>
      </c>
      <c r="O35" s="6">
        <f t="shared" ref="O35:O66" si="12">(10-GEOMEAN(((10-D35)/10*9+1),((10-L35)/10*9+1)))/9*10</f>
        <v>4.3011255886657338</v>
      </c>
      <c r="P35" s="6">
        <f t="shared" si="5"/>
        <v>9.7444045991423867</v>
      </c>
      <c r="Q35" s="6">
        <f t="shared" si="6"/>
        <v>8.3333333333333339</v>
      </c>
      <c r="R35" s="16">
        <f t="shared" si="7"/>
        <v>7.4288540467491702</v>
      </c>
      <c r="S35" s="6">
        <f>IF('Indicator Data'!J37=5,10,IF('Indicator Data'!J37=4,8,IF('Indicator Data'!J37=3,5,IF('Indicator Data'!J37=2,2,IF('Indicator Data'!J37=1,1,0)))))</f>
        <v>0</v>
      </c>
      <c r="T35" s="4">
        <f>IF('Indicator Data'!K37="No data","x",IF('Indicator Data'!K37&gt;1000,10,IF('Indicator Data'!K37&gt;=500,9,IF('Indicator Data'!K37&gt;=240,8,IF('Indicator Data'!K37&gt;=120,7,IF('Indicator Data'!K37&gt;=60,6,IF('Indicator Data'!K37&gt;=20,5,IF('Indicator Data'!K37&gt;=1,4,0))))))))</f>
        <v>0</v>
      </c>
      <c r="U35" s="6" t="str">
        <f t="shared" si="8"/>
        <v>x</v>
      </c>
      <c r="V35" s="4">
        <f>IF('Indicator Data'!L37="No data","x",IF('Indicator Data'!L37&gt;V$135,0,IF('Indicator Data'!L37&lt;V$136,10,(V$135-'Indicator Data'!L37)/(V$135-V$136)*10)))</f>
        <v>8.954972053243841</v>
      </c>
      <c r="W35" s="6">
        <f t="shared" si="9"/>
        <v>4.4774860266219205</v>
      </c>
      <c r="X35" s="7">
        <f t="shared" si="10"/>
        <v>4.4774860266219205</v>
      </c>
    </row>
    <row r="36" spans="1:24" s="11" customFormat="1" x14ac:dyDescent="0.25">
      <c r="A36" s="11" t="s">
        <v>387</v>
      </c>
      <c r="B36" s="32" t="s">
        <v>8</v>
      </c>
      <c r="C36" s="32" t="s">
        <v>516</v>
      </c>
      <c r="D36" s="4">
        <f>IF('Indicator Data'!G38=0,0,IF(LOG('Indicator Data'!G38)&gt;D$135,10,IF(LOG('Indicator Data'!G38)&lt;D$136,0,10-(D$135-LOG('Indicator Data'!G38))/(D$135-D$136)*10)))</f>
        <v>6.0150723624090379</v>
      </c>
      <c r="E36" s="4">
        <f>IF('Indicator Data'!D38="No data","x",IF(('Indicator Data'!D38)^2&gt;E$135,10,IF(('Indicator Data'!D38)^2&lt;E$136,0,10-(E$135-('Indicator Data'!D38)^2)/(E$135-E$136)*10)))</f>
        <v>10</v>
      </c>
      <c r="F36" s="61">
        <f>'Indicator Data'!E38/'Indicator Data'!$BE38</f>
        <v>0.49262526587398447</v>
      </c>
      <c r="G36" s="61">
        <f>'Indicator Data'!F38/'Indicator Data'!$BE38</f>
        <v>0.11512570664406258</v>
      </c>
      <c r="H36" s="61">
        <f t="shared" si="2"/>
        <v>0.27509405959800787</v>
      </c>
      <c r="I36" s="4">
        <f t="shared" si="3"/>
        <v>6.8773514899501969</v>
      </c>
      <c r="J36" s="61">
        <f>'Indicator Data'!G38/'Indicator Data'!$BE38</f>
        <v>1.250853915290621E-3</v>
      </c>
      <c r="K36" s="61">
        <f>'Indicator Data'!I38/'Indicator Data'!$BE38</f>
        <v>0</v>
      </c>
      <c r="L36" s="4">
        <f t="shared" si="11"/>
        <v>1.7869341647008863</v>
      </c>
      <c r="M36" s="4">
        <f>IF('Indicator Data'!H38=0,0,IF('Indicator Data'!H38&gt;M$135,10,IF('Indicator Data'!H38&lt;M$136,0,10-(M$135-'Indicator Data'!H38)/(M$135-M$136)*10)))</f>
        <v>8.3333333333333339</v>
      </c>
      <c r="N36" s="6">
        <f t="shared" si="4"/>
        <v>10</v>
      </c>
      <c r="O36" s="6">
        <f t="shared" si="12"/>
        <v>4.2178994490002566</v>
      </c>
      <c r="P36" s="6">
        <f t="shared" si="5"/>
        <v>6.8773514899501969</v>
      </c>
      <c r="Q36" s="6">
        <f t="shared" si="6"/>
        <v>8.3333333333333339</v>
      </c>
      <c r="R36" s="16">
        <f t="shared" si="7"/>
        <v>8.0304019494654924</v>
      </c>
      <c r="S36" s="6">
        <f>IF('Indicator Data'!J38=5,10,IF('Indicator Data'!J38=4,8,IF('Indicator Data'!J38=3,5,IF('Indicator Data'!J38=2,2,IF('Indicator Data'!J38=1,1,0)))))</f>
        <v>0</v>
      </c>
      <c r="T36" s="4">
        <f>IF('Indicator Data'!K38="No data","x",IF('Indicator Data'!K38&gt;1000,10,IF('Indicator Data'!K38&gt;=500,9,IF('Indicator Data'!K38&gt;=240,8,IF('Indicator Data'!K38&gt;=120,7,IF('Indicator Data'!K38&gt;=60,6,IF('Indicator Data'!K38&gt;=20,5,IF('Indicator Data'!K38&gt;=1,4,0))))))))</f>
        <v>0</v>
      </c>
      <c r="U36" s="6" t="str">
        <f t="shared" si="8"/>
        <v>x</v>
      </c>
      <c r="V36" s="4">
        <f>IF('Indicator Data'!L38="No data","x",IF('Indicator Data'!L38&gt;V$135,0,IF('Indicator Data'!L38&lt;V$136,10,(V$135-'Indicator Data'!L38)/(V$135-V$136)*10)))</f>
        <v>8.954972053243841</v>
      </c>
      <c r="W36" s="6">
        <f t="shared" si="9"/>
        <v>4.4774860266219205</v>
      </c>
      <c r="X36" s="7">
        <f t="shared" si="10"/>
        <v>4.4774860266219205</v>
      </c>
    </row>
    <row r="37" spans="1:24" s="11" customFormat="1" x14ac:dyDescent="0.25">
      <c r="A37" s="11" t="s">
        <v>388</v>
      </c>
      <c r="B37" s="32" t="s">
        <v>8</v>
      </c>
      <c r="C37" s="32" t="s">
        <v>517</v>
      </c>
      <c r="D37" s="4">
        <f>IF('Indicator Data'!G39=0,0,IF(LOG('Indicator Data'!G39)&gt;D$135,10,IF(LOG('Indicator Data'!G39)&lt;D$136,0,10-(D$135-LOG('Indicator Data'!G39))/(D$135-D$136)*10)))</f>
        <v>4.4178896652054513</v>
      </c>
      <c r="E37" s="4">
        <f>IF('Indicator Data'!D39="No data","x",IF(('Indicator Data'!D39)^2&gt;E$135,10,IF(('Indicator Data'!D39)^2&lt;E$136,0,10-(E$135-('Indicator Data'!D39)^2)/(E$135-E$136)*10)))</f>
        <v>10</v>
      </c>
      <c r="F37" s="61">
        <f>'Indicator Data'!E39/'Indicator Data'!$BE39</f>
        <v>0.45682601923849242</v>
      </c>
      <c r="G37" s="61">
        <f>'Indicator Data'!F39/'Indicator Data'!$BE39</f>
        <v>5.4169204481967062E-2</v>
      </c>
      <c r="H37" s="61">
        <f t="shared" si="2"/>
        <v>0.24195531073973797</v>
      </c>
      <c r="I37" s="4">
        <f t="shared" si="3"/>
        <v>6.0488827684934492</v>
      </c>
      <c r="J37" s="61">
        <f>'Indicator Data'!G39/'Indicator Data'!$BE39</f>
        <v>8.6693252597463218E-4</v>
      </c>
      <c r="K37" s="61">
        <f>'Indicator Data'!I39/'Indicator Data'!$BE39</f>
        <v>0</v>
      </c>
      <c r="L37" s="4">
        <f t="shared" si="11"/>
        <v>1.2384750371066175</v>
      </c>
      <c r="M37" s="4">
        <f>IF('Indicator Data'!H39=0,0,IF('Indicator Data'!H39&gt;M$135,10,IF('Indicator Data'!H39&lt;M$136,0,10-(M$135-'Indicator Data'!H39)/(M$135-M$136)*10)))</f>
        <v>0</v>
      </c>
      <c r="N37" s="6">
        <f t="shared" si="4"/>
        <v>10</v>
      </c>
      <c r="O37" s="6">
        <f t="shared" si="12"/>
        <v>2.9821665610388988</v>
      </c>
      <c r="P37" s="6">
        <f t="shared" si="5"/>
        <v>6.0488827684934492</v>
      </c>
      <c r="Q37" s="6">
        <f t="shared" si="6"/>
        <v>0</v>
      </c>
      <c r="R37" s="16">
        <f t="shared" si="7"/>
        <v>6.3635264466924202</v>
      </c>
      <c r="S37" s="6">
        <f>IF('Indicator Data'!J39=5,10,IF('Indicator Data'!J39=4,8,IF('Indicator Data'!J39=3,5,IF('Indicator Data'!J39=2,2,IF('Indicator Data'!J39=1,1,0)))))</f>
        <v>5</v>
      </c>
      <c r="T37" s="4">
        <f>IF('Indicator Data'!K39="No data","x",IF('Indicator Data'!K39&gt;1000,10,IF('Indicator Data'!K39&gt;=500,9,IF('Indicator Data'!K39&gt;=240,8,IF('Indicator Data'!K39&gt;=120,7,IF('Indicator Data'!K39&gt;=60,6,IF('Indicator Data'!K39&gt;=20,5,IF('Indicator Data'!K39&gt;=1,4,0))))))))</f>
        <v>5</v>
      </c>
      <c r="U37" s="6" t="str">
        <f t="shared" si="8"/>
        <v>x</v>
      </c>
      <c r="V37" s="4">
        <f>IF('Indicator Data'!L39="No data","x",IF('Indicator Data'!L39&gt;V$135,0,IF('Indicator Data'!L39&lt;V$136,10,(V$135-'Indicator Data'!L39)/(V$135-V$136)*10)))</f>
        <v>8.954972053243841</v>
      </c>
      <c r="W37" s="6">
        <f t="shared" si="9"/>
        <v>6.9774860266219205</v>
      </c>
      <c r="X37" s="7">
        <f t="shared" si="10"/>
        <v>6.9774860266219205</v>
      </c>
    </row>
    <row r="38" spans="1:24" s="11" customFormat="1" x14ac:dyDescent="0.25">
      <c r="A38" s="11" t="s">
        <v>389</v>
      </c>
      <c r="B38" s="32" t="s">
        <v>8</v>
      </c>
      <c r="C38" s="32" t="s">
        <v>518</v>
      </c>
      <c r="D38" s="4">
        <f>IF('Indicator Data'!G40=0,0,IF(LOG('Indicator Data'!G40)&gt;D$135,10,IF(LOG('Indicator Data'!G40)&lt;D$136,0,10-(D$135-LOG('Indicator Data'!G40))/(D$135-D$136)*10)))</f>
        <v>5.4263876463030218</v>
      </c>
      <c r="E38" s="4">
        <f>IF('Indicator Data'!D40="No data","x",IF(('Indicator Data'!D40)^2&gt;E$135,10,IF(('Indicator Data'!D40)^2&lt;E$136,0,10-(E$135-('Indicator Data'!D40)^2)/(E$135-E$136)*10)))</f>
        <v>10</v>
      </c>
      <c r="F38" s="61">
        <f>'Indicator Data'!E40/'Indicator Data'!$BE40</f>
        <v>0.27989651560748213</v>
      </c>
      <c r="G38" s="61">
        <f>'Indicator Data'!F40/'Indicator Data'!$BE40</f>
        <v>6.9392812887236685E-2</v>
      </c>
      <c r="H38" s="61">
        <f t="shared" si="2"/>
        <v>0.15729646102555023</v>
      </c>
      <c r="I38" s="4">
        <f t="shared" si="3"/>
        <v>3.9324115256387557</v>
      </c>
      <c r="J38" s="61">
        <f>'Indicator Data'!G40/'Indicator Data'!$BE40</f>
        <v>2.7309405794535904E-3</v>
      </c>
      <c r="K38" s="61">
        <f>'Indicator Data'!I40/'Indicator Data'!$BE40</f>
        <v>0</v>
      </c>
      <c r="L38" s="4">
        <f t="shared" si="11"/>
        <v>3.9013436849336998</v>
      </c>
      <c r="M38" s="4">
        <f>IF('Indicator Data'!H40=0,0,IF('Indicator Data'!H40&gt;M$135,10,IF('Indicator Data'!H40&lt;M$136,0,10-(M$135-'Indicator Data'!H40)/(M$135-M$136)*10)))</f>
        <v>0</v>
      </c>
      <c r="N38" s="6">
        <f t="shared" si="4"/>
        <v>10</v>
      </c>
      <c r="O38" s="6">
        <f t="shared" si="12"/>
        <v>4.7091165732034321</v>
      </c>
      <c r="P38" s="6">
        <f t="shared" si="5"/>
        <v>3.9324115256387557</v>
      </c>
      <c r="Q38" s="6">
        <f t="shared" si="6"/>
        <v>0</v>
      </c>
      <c r="R38" s="16">
        <f t="shared" si="7"/>
        <v>6.2305583177648973</v>
      </c>
      <c r="S38" s="6">
        <f>IF('Indicator Data'!J40=5,10,IF('Indicator Data'!J40=4,8,IF('Indicator Data'!J40=3,5,IF('Indicator Data'!J40=2,2,IF('Indicator Data'!J40=1,1,0)))))</f>
        <v>8</v>
      </c>
      <c r="T38" s="4">
        <f>IF('Indicator Data'!K40="No data","x",IF('Indicator Data'!K40&gt;1000,10,IF('Indicator Data'!K40&gt;=500,9,IF('Indicator Data'!K40&gt;=240,8,IF('Indicator Data'!K40&gt;=120,7,IF('Indicator Data'!K40&gt;=60,6,IF('Indicator Data'!K40&gt;=20,5,IF('Indicator Data'!K40&gt;=1,4,0))))))))</f>
        <v>6</v>
      </c>
      <c r="U38" s="6" t="str">
        <f t="shared" si="8"/>
        <v>x</v>
      </c>
      <c r="V38" s="4">
        <f>IF('Indicator Data'!L40="No data","x",IF('Indicator Data'!L40&gt;V$135,0,IF('Indicator Data'!L40&lt;V$136,10,(V$135-'Indicator Data'!L40)/(V$135-V$136)*10)))</f>
        <v>8.954972053243841</v>
      </c>
      <c r="W38" s="6">
        <f t="shared" si="9"/>
        <v>8.4774860266219214</v>
      </c>
      <c r="X38" s="7">
        <f t="shared" si="10"/>
        <v>8.4774860266219214</v>
      </c>
    </row>
    <row r="39" spans="1:24" s="11" customFormat="1" x14ac:dyDescent="0.25">
      <c r="A39" s="11" t="s">
        <v>390</v>
      </c>
      <c r="B39" s="32" t="s">
        <v>8</v>
      </c>
      <c r="C39" s="32" t="s">
        <v>519</v>
      </c>
      <c r="D39" s="4">
        <f>IF('Indicator Data'!G41=0,0,IF(LOG('Indicator Data'!G41)&gt;D$135,10,IF(LOG('Indicator Data'!G41)&lt;D$136,0,10-(D$135-LOG('Indicator Data'!G41))/(D$135-D$136)*10)))</f>
        <v>0</v>
      </c>
      <c r="E39" s="4">
        <f>IF('Indicator Data'!D41="No data","x",IF(('Indicator Data'!D41)^2&gt;E$135,10,IF(('Indicator Data'!D41)^2&lt;E$136,0,10-(E$135-('Indicator Data'!D41)^2)/(E$135-E$136)*10)))</f>
        <v>10</v>
      </c>
      <c r="F39" s="61">
        <f>'Indicator Data'!E41/'Indicator Data'!$BE41</f>
        <v>5.96406796675475E-3</v>
      </c>
      <c r="G39" s="61">
        <f>'Indicator Data'!F41/'Indicator Data'!$BE41</f>
        <v>0</v>
      </c>
      <c r="H39" s="61">
        <f t="shared" si="2"/>
        <v>2.982033983377375E-3</v>
      </c>
      <c r="I39" s="4">
        <f t="shared" si="3"/>
        <v>7.4550849584433365E-2</v>
      </c>
      <c r="J39" s="61">
        <f>'Indicator Data'!G41/'Indicator Data'!$BE41</f>
        <v>0</v>
      </c>
      <c r="K39" s="61">
        <f>'Indicator Data'!I41/'Indicator Data'!$BE41</f>
        <v>0</v>
      </c>
      <c r="L39" s="4">
        <f t="shared" si="11"/>
        <v>0</v>
      </c>
      <c r="M39" s="4">
        <f>IF('Indicator Data'!H41=0,0,IF('Indicator Data'!H41&gt;M$135,10,IF('Indicator Data'!H41&lt;M$136,0,10-(M$135-'Indicator Data'!H41)/(M$135-M$136)*10)))</f>
        <v>0</v>
      </c>
      <c r="N39" s="6">
        <f t="shared" si="4"/>
        <v>10</v>
      </c>
      <c r="O39" s="6">
        <f t="shared" si="12"/>
        <v>0</v>
      </c>
      <c r="P39" s="6">
        <f t="shared" si="5"/>
        <v>7.4550849584433365E-2</v>
      </c>
      <c r="Q39" s="6">
        <f t="shared" si="6"/>
        <v>0</v>
      </c>
      <c r="R39" s="16">
        <f t="shared" si="7"/>
        <v>4.8733813946670725</v>
      </c>
      <c r="S39" s="6">
        <f>IF('Indicator Data'!J41=5,10,IF('Indicator Data'!J41=4,8,IF('Indicator Data'!J41=3,5,IF('Indicator Data'!J41=2,2,IF('Indicator Data'!J41=1,1,0)))))</f>
        <v>8</v>
      </c>
      <c r="T39" s="4">
        <f>IF('Indicator Data'!K41="No data","x",IF('Indicator Data'!K41&gt;1000,10,IF('Indicator Data'!K41&gt;=500,9,IF('Indicator Data'!K41&gt;=240,8,IF('Indicator Data'!K41&gt;=120,7,IF('Indicator Data'!K41&gt;=60,6,IF('Indicator Data'!K41&gt;=20,5,IF('Indicator Data'!K41&gt;=1,4,0))))))))</f>
        <v>7</v>
      </c>
      <c r="U39" s="6" t="str">
        <f t="shared" si="8"/>
        <v>x</v>
      </c>
      <c r="V39" s="4">
        <f>IF('Indicator Data'!L41="No data","x",IF('Indicator Data'!L41&gt;V$135,0,IF('Indicator Data'!L41&lt;V$136,10,(V$135-'Indicator Data'!L41)/(V$135-V$136)*10)))</f>
        <v>8.954972053243841</v>
      </c>
      <c r="W39" s="6">
        <f t="shared" si="9"/>
        <v>8.4774860266219214</v>
      </c>
      <c r="X39" s="7">
        <f t="shared" si="10"/>
        <v>8.4774860266219214</v>
      </c>
    </row>
    <row r="40" spans="1:24" s="11" customFormat="1" x14ac:dyDescent="0.25">
      <c r="A40" s="11" t="s">
        <v>391</v>
      </c>
      <c r="B40" s="32" t="s">
        <v>8</v>
      </c>
      <c r="C40" s="32" t="s">
        <v>520</v>
      </c>
      <c r="D40" s="4">
        <f>IF('Indicator Data'!G42=0,0,IF(LOG('Indicator Data'!G42)&gt;D$135,10,IF(LOG('Indicator Data'!G42)&lt;D$136,0,10-(D$135-LOG('Indicator Data'!G42))/(D$135-D$136)*10)))</f>
        <v>6.2336451274879714</v>
      </c>
      <c r="E40" s="4">
        <f>IF('Indicator Data'!D42="No data","x",IF(('Indicator Data'!D42)^2&gt;E$135,10,IF(('Indicator Data'!D42)^2&lt;E$136,0,10-(E$135-('Indicator Data'!D42)^2)/(E$135-E$136)*10)))</f>
        <v>2.25</v>
      </c>
      <c r="F40" s="61">
        <f>'Indicator Data'!E42/'Indicator Data'!$BE42</f>
        <v>6.5825915864526838E-2</v>
      </c>
      <c r="G40" s="61">
        <f>'Indicator Data'!F42/'Indicator Data'!$BE42</f>
        <v>0</v>
      </c>
      <c r="H40" s="61">
        <f t="shared" si="2"/>
        <v>3.2912957932263419E-2</v>
      </c>
      <c r="I40" s="4">
        <f t="shared" si="3"/>
        <v>0.8228239483065849</v>
      </c>
      <c r="J40" s="61">
        <f>'Indicator Data'!G42/'Indicator Data'!$BE42</f>
        <v>1.7206465432956651E-3</v>
      </c>
      <c r="K40" s="61">
        <f>'Indicator Data'!I42/'Indicator Data'!$BE42</f>
        <v>0</v>
      </c>
      <c r="L40" s="4">
        <f t="shared" si="11"/>
        <v>2.4580664904223788</v>
      </c>
      <c r="M40" s="4">
        <f>IF('Indicator Data'!H42=0,0,IF('Indicator Data'!H42&gt;M$135,10,IF('Indicator Data'!H42&lt;M$136,0,10-(M$135-'Indicator Data'!H42)/(M$135-M$136)*10)))</f>
        <v>0</v>
      </c>
      <c r="N40" s="6">
        <f t="shared" si="4"/>
        <v>2.25</v>
      </c>
      <c r="O40" s="6">
        <f t="shared" si="12"/>
        <v>4.61457889829307</v>
      </c>
      <c r="P40" s="6">
        <f t="shared" si="5"/>
        <v>0.8228239483065849</v>
      </c>
      <c r="Q40" s="6">
        <f t="shared" si="6"/>
        <v>0</v>
      </c>
      <c r="R40" s="16">
        <f t="shared" si="7"/>
        <v>2.1043719273129882</v>
      </c>
      <c r="S40" s="6">
        <f>IF('Indicator Data'!J42=5,10,IF('Indicator Data'!J42=4,8,IF('Indicator Data'!J42=3,5,IF('Indicator Data'!J42=2,2,IF('Indicator Data'!J42=1,1,0)))))</f>
        <v>0</v>
      </c>
      <c r="T40" s="4">
        <f>IF('Indicator Data'!K42="No data","x",IF('Indicator Data'!K42&gt;1000,10,IF('Indicator Data'!K42&gt;=500,9,IF('Indicator Data'!K42&gt;=240,8,IF('Indicator Data'!K42&gt;=120,7,IF('Indicator Data'!K42&gt;=60,6,IF('Indicator Data'!K42&gt;=20,5,IF('Indicator Data'!K42&gt;=1,4,0))))))))</f>
        <v>4</v>
      </c>
      <c r="U40" s="6">
        <f t="shared" si="8"/>
        <v>4</v>
      </c>
      <c r="V40" s="4">
        <f>IF('Indicator Data'!L42="No data","x",IF('Indicator Data'!L42&gt;V$135,0,IF('Indicator Data'!L42&lt;V$136,10,(V$135-'Indicator Data'!L42)/(V$135-V$136)*10)))</f>
        <v>8.954972053243841</v>
      </c>
      <c r="W40" s="6">
        <f t="shared" si="9"/>
        <v>4.4774860266219205</v>
      </c>
      <c r="X40" s="7">
        <f t="shared" si="10"/>
        <v>4.275140777570468</v>
      </c>
    </row>
    <row r="41" spans="1:24" s="11" customFormat="1" x14ac:dyDescent="0.25">
      <c r="A41" s="11" t="s">
        <v>392</v>
      </c>
      <c r="B41" s="32" t="s">
        <v>10</v>
      </c>
      <c r="C41" s="32" t="s">
        <v>521</v>
      </c>
      <c r="D41" s="4">
        <f>IF('Indicator Data'!G43=0,0,IF(LOG('Indicator Data'!G43)&gt;D$135,10,IF(LOG('Indicator Data'!G43)&lt;D$136,0,10-(D$135-LOG('Indicator Data'!G43))/(D$135-D$136)*10)))</f>
        <v>0</v>
      </c>
      <c r="E41" s="4">
        <f>IF('Indicator Data'!D43="No data","x",IF(('Indicator Data'!D43)^2&gt;E$135,10,IF(('Indicator Data'!D43)^2&lt;E$136,0,10-(E$135-('Indicator Data'!D43)^2)/(E$135-E$136)*10)))</f>
        <v>7.1111111111111107</v>
      </c>
      <c r="F41" s="61">
        <f>'Indicator Data'!E43/'Indicator Data'!$BE43</f>
        <v>0.41797858210965289</v>
      </c>
      <c r="G41" s="61">
        <f>'Indicator Data'!F43/'Indicator Data'!$BE43</f>
        <v>6.3364354909117931E-2</v>
      </c>
      <c r="H41" s="61">
        <f t="shared" si="2"/>
        <v>0.22483037978210593</v>
      </c>
      <c r="I41" s="4">
        <f t="shared" si="3"/>
        <v>5.6207594945526482</v>
      </c>
      <c r="J41" s="61">
        <f>'Indicator Data'!G43/'Indicator Data'!$BE43</f>
        <v>0</v>
      </c>
      <c r="K41" s="61">
        <f>'Indicator Data'!I43/'Indicator Data'!$BE43</f>
        <v>0</v>
      </c>
      <c r="L41" s="4">
        <f t="shared" si="11"/>
        <v>0</v>
      </c>
      <c r="M41" s="4">
        <f>IF('Indicator Data'!H43=0,0,IF('Indicator Data'!H43&gt;M$135,10,IF('Indicator Data'!H43&lt;M$136,0,10-(M$135-'Indicator Data'!H43)/(M$135-M$136)*10)))</f>
        <v>0</v>
      </c>
      <c r="N41" s="6">
        <f t="shared" si="4"/>
        <v>7.1111111111111107</v>
      </c>
      <c r="O41" s="6">
        <f t="shared" si="12"/>
        <v>0</v>
      </c>
      <c r="P41" s="6">
        <f t="shared" si="5"/>
        <v>5.6207594945526482</v>
      </c>
      <c r="Q41" s="6">
        <f t="shared" si="6"/>
        <v>0</v>
      </c>
      <c r="R41" s="16">
        <f t="shared" si="7"/>
        <v>3.8951566663242625</v>
      </c>
      <c r="S41" s="6">
        <f>IF('Indicator Data'!J43=5,10,IF('Indicator Data'!J43=4,8,IF('Indicator Data'!J43=3,5,IF('Indicator Data'!J43=2,2,IF('Indicator Data'!J43=1,1,0)))))</f>
        <v>0</v>
      </c>
      <c r="T41" s="4">
        <f>IF('Indicator Data'!K43="No data","x",IF('Indicator Data'!K43&gt;1000,10,IF('Indicator Data'!K43&gt;=500,9,IF('Indicator Data'!K43&gt;=240,8,IF('Indicator Data'!K43&gt;=120,7,IF('Indicator Data'!K43&gt;=60,6,IF('Indicator Data'!K43&gt;=20,5,IF('Indicator Data'!K43&gt;=1,4,0))))))))</f>
        <v>0</v>
      </c>
      <c r="U41" s="6" t="str">
        <f t="shared" si="8"/>
        <v>x</v>
      </c>
      <c r="V41" s="4">
        <f>IF('Indicator Data'!L43="No data","x",IF('Indicator Data'!L43&gt;V$135,0,IF('Indicator Data'!L43&lt;V$136,10,(V$135-'Indicator Data'!L43)/(V$135-V$136)*10)))</f>
        <v>7.2533849568431847</v>
      </c>
      <c r="W41" s="6">
        <f t="shared" si="9"/>
        <v>3.6266924784215924</v>
      </c>
      <c r="X41" s="7">
        <f t="shared" si="10"/>
        <v>3.6266924784215924</v>
      </c>
    </row>
    <row r="42" spans="1:24" s="11" customFormat="1" x14ac:dyDescent="0.25">
      <c r="A42" s="11" t="s">
        <v>393</v>
      </c>
      <c r="B42" s="32" t="s">
        <v>10</v>
      </c>
      <c r="C42" s="32" t="s">
        <v>522</v>
      </c>
      <c r="D42" s="4">
        <f>IF('Indicator Data'!G44=0,0,IF(LOG('Indicator Data'!G44)&gt;D$135,10,IF(LOG('Indicator Data'!G44)&lt;D$136,0,10-(D$135-LOG('Indicator Data'!G44))/(D$135-D$136)*10)))</f>
        <v>0.44022814763920337</v>
      </c>
      <c r="E42" s="4">
        <f>IF('Indicator Data'!D44="No data","x",IF(('Indicator Data'!D44)^2&gt;E$135,10,IF(('Indicator Data'!D44)^2&lt;E$136,0,10-(E$135-('Indicator Data'!D44)^2)/(E$135-E$136)*10)))</f>
        <v>5.4444444444444455</v>
      </c>
      <c r="F42" s="61">
        <f>'Indicator Data'!E44/'Indicator Data'!$BE44</f>
        <v>0.43946292020985417</v>
      </c>
      <c r="G42" s="61">
        <f>'Indicator Data'!F44/'Indicator Data'!$BE44</f>
        <v>0.20679407974594452</v>
      </c>
      <c r="H42" s="61">
        <f t="shared" si="2"/>
        <v>0.27142998004141322</v>
      </c>
      <c r="I42" s="4">
        <f t="shared" si="3"/>
        <v>6.7857495010353297</v>
      </c>
      <c r="J42" s="61">
        <f>'Indicator Data'!G44/'Indicator Data'!$BE44</f>
        <v>5.1001499444083653E-5</v>
      </c>
      <c r="K42" s="61">
        <f>'Indicator Data'!I44/'Indicator Data'!$BE44</f>
        <v>0</v>
      </c>
      <c r="L42" s="4">
        <f t="shared" si="11"/>
        <v>7.2859284920118839E-2</v>
      </c>
      <c r="M42" s="4">
        <f>IF('Indicator Data'!H44=0,0,IF('Indicator Data'!H44&gt;M$135,10,IF('Indicator Data'!H44&lt;M$136,0,10-(M$135-'Indicator Data'!H44)/(M$135-M$136)*10)))</f>
        <v>0</v>
      </c>
      <c r="N42" s="6">
        <f t="shared" si="4"/>
        <v>5.4444444444444455</v>
      </c>
      <c r="O42" s="6">
        <f t="shared" si="12"/>
        <v>0.25809801065766458</v>
      </c>
      <c r="P42" s="6">
        <f t="shared" si="5"/>
        <v>6.7857495010353297</v>
      </c>
      <c r="Q42" s="6">
        <f t="shared" si="6"/>
        <v>0</v>
      </c>
      <c r="R42" s="16">
        <f t="shared" si="7"/>
        <v>3.7377674462647241</v>
      </c>
      <c r="S42" s="6">
        <f>IF('Indicator Data'!J44=5,10,IF('Indicator Data'!J44=4,8,IF('Indicator Data'!J44=3,5,IF('Indicator Data'!J44=2,2,IF('Indicator Data'!J44=1,1,0)))))</f>
        <v>0</v>
      </c>
      <c r="T42" s="4">
        <f>IF('Indicator Data'!K44="No data","x",IF('Indicator Data'!K44&gt;1000,10,IF('Indicator Data'!K44&gt;=500,9,IF('Indicator Data'!K44&gt;=240,8,IF('Indicator Data'!K44&gt;=120,7,IF('Indicator Data'!K44&gt;=60,6,IF('Indicator Data'!K44&gt;=20,5,IF('Indicator Data'!K44&gt;=1,4,0))))))))</f>
        <v>0</v>
      </c>
      <c r="U42" s="6" t="str">
        <f t="shared" si="8"/>
        <v>x</v>
      </c>
      <c r="V42" s="4">
        <f>IF('Indicator Data'!L44="No data","x",IF('Indicator Data'!L44&gt;V$135,0,IF('Indicator Data'!L44&lt;V$136,10,(V$135-'Indicator Data'!L44)/(V$135-V$136)*10)))</f>
        <v>7.2533849568431847</v>
      </c>
      <c r="W42" s="6">
        <f t="shared" si="9"/>
        <v>3.6266924784215924</v>
      </c>
      <c r="X42" s="7">
        <f t="shared" si="10"/>
        <v>3.6266924784215924</v>
      </c>
    </row>
    <row r="43" spans="1:24" s="11" customFormat="1" x14ac:dyDescent="0.25">
      <c r="A43" s="11" t="s">
        <v>394</v>
      </c>
      <c r="B43" s="32" t="s">
        <v>10</v>
      </c>
      <c r="C43" s="32" t="s">
        <v>523</v>
      </c>
      <c r="D43" s="4">
        <f>IF('Indicator Data'!G45=0,0,IF(LOG('Indicator Data'!G45)&gt;D$135,10,IF(LOG('Indicator Data'!G45)&lt;D$136,0,10-(D$135-LOG('Indicator Data'!G45))/(D$135-D$136)*10)))</f>
        <v>0</v>
      </c>
      <c r="E43" s="4">
        <f>IF('Indicator Data'!D45="No data","x",IF(('Indicator Data'!D45)^2&gt;E$135,10,IF(('Indicator Data'!D45)^2&lt;E$136,0,10-(E$135-('Indicator Data'!D45)^2)/(E$135-E$136)*10)))</f>
        <v>7.1111111111111107</v>
      </c>
      <c r="F43" s="61">
        <f>'Indicator Data'!E45/'Indicator Data'!$BE45</f>
        <v>0.52240124947452726</v>
      </c>
      <c r="G43" s="61">
        <f>'Indicator Data'!F45/'Indicator Data'!$BE45</f>
        <v>0.19580112735005231</v>
      </c>
      <c r="H43" s="61">
        <f t="shared" si="2"/>
        <v>0.31015090657477673</v>
      </c>
      <c r="I43" s="4">
        <f t="shared" si="3"/>
        <v>7.7537726643694178</v>
      </c>
      <c r="J43" s="61">
        <f>'Indicator Data'!G45/'Indicator Data'!$BE45</f>
        <v>6.1369082869741051E-6</v>
      </c>
      <c r="K43" s="61">
        <f>'Indicator Data'!I45/'Indicator Data'!$BE45</f>
        <v>0</v>
      </c>
      <c r="L43" s="4">
        <f t="shared" si="11"/>
        <v>8.7670118385343443E-3</v>
      </c>
      <c r="M43" s="4">
        <f>IF('Indicator Data'!H45=0,0,IF('Indicator Data'!H45&gt;M$135,10,IF('Indicator Data'!H45&lt;M$136,0,10-(M$135-'Indicator Data'!H45)/(M$135-M$136)*10)))</f>
        <v>0</v>
      </c>
      <c r="N43" s="6">
        <f t="shared" si="4"/>
        <v>7.1111111111111107</v>
      </c>
      <c r="O43" s="6">
        <f t="shared" si="12"/>
        <v>4.3843709411521088E-3</v>
      </c>
      <c r="P43" s="6">
        <f t="shared" si="5"/>
        <v>7.7537726643694178</v>
      </c>
      <c r="Q43" s="6">
        <f t="shared" si="6"/>
        <v>0</v>
      </c>
      <c r="R43" s="16">
        <f t="shared" si="7"/>
        <v>4.7306851539463572</v>
      </c>
      <c r="S43" s="6">
        <f>IF('Indicator Data'!J45=5,10,IF('Indicator Data'!J45=4,8,IF('Indicator Data'!J45=3,5,IF('Indicator Data'!J45=2,2,IF('Indicator Data'!J45=1,1,0)))))</f>
        <v>0</v>
      </c>
      <c r="T43" s="4">
        <f>IF('Indicator Data'!K45="No data","x",IF('Indicator Data'!K45&gt;1000,10,IF('Indicator Data'!K45&gt;=500,9,IF('Indicator Data'!K45&gt;=240,8,IF('Indicator Data'!K45&gt;=120,7,IF('Indicator Data'!K45&gt;=60,6,IF('Indicator Data'!K45&gt;=20,5,IF('Indicator Data'!K45&gt;=1,4,0))))))))</f>
        <v>0</v>
      </c>
      <c r="U43" s="6" t="str">
        <f t="shared" si="8"/>
        <v>x</v>
      </c>
      <c r="V43" s="4">
        <f>IF('Indicator Data'!L45="No data","x",IF('Indicator Data'!L45&gt;V$135,0,IF('Indicator Data'!L45&lt;V$136,10,(V$135-'Indicator Data'!L45)/(V$135-V$136)*10)))</f>
        <v>7.2533849568431847</v>
      </c>
      <c r="W43" s="6">
        <f t="shared" si="9"/>
        <v>3.6266924784215924</v>
      </c>
      <c r="X43" s="7">
        <f t="shared" si="10"/>
        <v>3.6266924784215924</v>
      </c>
    </row>
    <row r="44" spans="1:24" s="11" customFormat="1" x14ac:dyDescent="0.25">
      <c r="A44" s="11" t="s">
        <v>395</v>
      </c>
      <c r="B44" s="32" t="s">
        <v>10</v>
      </c>
      <c r="C44" s="32" t="s">
        <v>524</v>
      </c>
      <c r="D44" s="4">
        <f>IF('Indicator Data'!G46=0,0,IF(LOG('Indicator Data'!G46)&gt;D$135,10,IF(LOG('Indicator Data'!G46)&lt;D$136,0,10-(D$135-LOG('Indicator Data'!G46))/(D$135-D$136)*10)))</f>
        <v>4.1779321067877087</v>
      </c>
      <c r="E44" s="4">
        <f>IF('Indicator Data'!D46="No data","x",IF(('Indicator Data'!D46)^2&gt;E$135,10,IF(('Indicator Data'!D46)^2&lt;E$136,0,10-(E$135-('Indicator Data'!D46)^2)/(E$135-E$136)*10)))</f>
        <v>7.1111111111111107</v>
      </c>
      <c r="F44" s="61">
        <f>'Indicator Data'!E46/'Indicator Data'!$BE46</f>
        <v>0.40764236403635423</v>
      </c>
      <c r="G44" s="61">
        <f>'Indicator Data'!F46/'Indicator Data'!$BE46</f>
        <v>0.28323960978455986</v>
      </c>
      <c r="H44" s="61">
        <f t="shared" si="2"/>
        <v>0.27463108446431705</v>
      </c>
      <c r="I44" s="4">
        <f t="shared" si="3"/>
        <v>6.865777111607926</v>
      </c>
      <c r="J44" s="61">
        <f>'Indicator Data'!G46/'Indicator Data'!$BE46</f>
        <v>1.3961782225966534E-3</v>
      </c>
      <c r="K44" s="61">
        <f>'Indicator Data'!I46/'Indicator Data'!$BE46</f>
        <v>0</v>
      </c>
      <c r="L44" s="4">
        <f t="shared" si="11"/>
        <v>1.9945403179952201</v>
      </c>
      <c r="M44" s="4">
        <f>IF('Indicator Data'!H46=0,0,IF('Indicator Data'!H46&gt;M$135,10,IF('Indicator Data'!H46&lt;M$136,0,10-(M$135-'Indicator Data'!H46)/(M$135-M$136)*10)))</f>
        <v>7.291666666666667</v>
      </c>
      <c r="N44" s="6">
        <f t="shared" si="4"/>
        <v>7.1111111111111107</v>
      </c>
      <c r="O44" s="6">
        <f t="shared" si="12"/>
        <v>3.1608395928383515</v>
      </c>
      <c r="P44" s="6">
        <f t="shared" si="5"/>
        <v>6.865777111607926</v>
      </c>
      <c r="Q44" s="6">
        <f t="shared" si="6"/>
        <v>7.291666666666667</v>
      </c>
      <c r="R44" s="16">
        <f t="shared" si="7"/>
        <v>6.3458302417940935</v>
      </c>
      <c r="S44" s="6">
        <f>IF('Indicator Data'!J46=5,10,IF('Indicator Data'!J46=4,8,IF('Indicator Data'!J46=3,5,IF('Indicator Data'!J46=2,2,IF('Indicator Data'!J46=1,1,0)))))</f>
        <v>0</v>
      </c>
      <c r="T44" s="4">
        <f>IF('Indicator Data'!K46="No data","x",IF('Indicator Data'!K46&gt;1000,10,IF('Indicator Data'!K46&gt;=500,9,IF('Indicator Data'!K46&gt;=240,8,IF('Indicator Data'!K46&gt;=120,7,IF('Indicator Data'!K46&gt;=60,6,IF('Indicator Data'!K46&gt;=20,5,IF('Indicator Data'!K46&gt;=1,4,0))))))))</f>
        <v>0</v>
      </c>
      <c r="U44" s="6" t="str">
        <f t="shared" si="8"/>
        <v>x</v>
      </c>
      <c r="V44" s="4">
        <f>IF('Indicator Data'!L46="No data","x",IF('Indicator Data'!L46&gt;V$135,0,IF('Indicator Data'!L46&lt;V$136,10,(V$135-'Indicator Data'!L46)/(V$135-V$136)*10)))</f>
        <v>7.2533849568431847</v>
      </c>
      <c r="W44" s="6">
        <f t="shared" si="9"/>
        <v>3.6266924784215924</v>
      </c>
      <c r="X44" s="7">
        <f t="shared" si="10"/>
        <v>3.6266924784215924</v>
      </c>
    </row>
    <row r="45" spans="1:24" s="11" customFormat="1" x14ac:dyDescent="0.25">
      <c r="A45" s="11" t="s">
        <v>396</v>
      </c>
      <c r="B45" s="32" t="s">
        <v>10</v>
      </c>
      <c r="C45" s="32" t="s">
        <v>525</v>
      </c>
      <c r="D45" s="4">
        <f>IF('Indicator Data'!G47=0,0,IF(LOG('Indicator Data'!G47)&gt;D$135,10,IF(LOG('Indicator Data'!G47)&lt;D$136,0,10-(D$135-LOG('Indicator Data'!G47))/(D$135-D$136)*10)))</f>
        <v>3.5205999132796242</v>
      </c>
      <c r="E45" s="4">
        <f>IF('Indicator Data'!D47="No data","x",IF(('Indicator Data'!D47)^2&gt;E$135,10,IF(('Indicator Data'!D47)^2&lt;E$136,0,10-(E$135-('Indicator Data'!D47)^2)/(E$135-E$136)*10)))</f>
        <v>5.4444444444444455</v>
      </c>
      <c r="F45" s="61">
        <f>'Indicator Data'!E47/'Indicator Data'!$BE47</f>
        <v>0.3693291532837833</v>
      </c>
      <c r="G45" s="61">
        <f>'Indicator Data'!F47/'Indicator Data'!$BE47</f>
        <v>0.16921194964726829</v>
      </c>
      <c r="H45" s="61">
        <f t="shared" si="2"/>
        <v>0.22696756405370871</v>
      </c>
      <c r="I45" s="4">
        <f t="shared" si="3"/>
        <v>5.6741891013427175</v>
      </c>
      <c r="J45" s="61">
        <f>'Indicator Data'!G47/'Indicator Data'!$BE47</f>
        <v>8.1978499857498306E-4</v>
      </c>
      <c r="K45" s="61">
        <f>'Indicator Data'!I47/'Indicator Data'!$BE47</f>
        <v>0</v>
      </c>
      <c r="L45" s="4">
        <f t="shared" si="11"/>
        <v>1.1711214265356897</v>
      </c>
      <c r="M45" s="4">
        <f>IF('Indicator Data'!H47=0,0,IF('Indicator Data'!H47&gt;M$135,10,IF('Indicator Data'!H47&lt;M$136,0,10-(M$135-'Indicator Data'!H47)/(M$135-M$136)*10)))</f>
        <v>0</v>
      </c>
      <c r="N45" s="6">
        <f t="shared" si="4"/>
        <v>5.4444444444444455</v>
      </c>
      <c r="O45" s="6">
        <f t="shared" si="12"/>
        <v>2.4249380177920967</v>
      </c>
      <c r="P45" s="6">
        <f t="shared" si="5"/>
        <v>5.6741891013427175</v>
      </c>
      <c r="Q45" s="6">
        <f t="shared" si="6"/>
        <v>0</v>
      </c>
      <c r="R45" s="16">
        <f t="shared" si="7"/>
        <v>3.7266860929812298</v>
      </c>
      <c r="S45" s="6">
        <f>IF('Indicator Data'!J47=5,10,IF('Indicator Data'!J47=4,8,IF('Indicator Data'!J47=3,5,IF('Indicator Data'!J47=2,2,IF('Indicator Data'!J47=1,1,0)))))</f>
        <v>0</v>
      </c>
      <c r="T45" s="4">
        <f>IF('Indicator Data'!K47="No data","x",IF('Indicator Data'!K47&gt;1000,10,IF('Indicator Data'!K47&gt;=500,9,IF('Indicator Data'!K47&gt;=240,8,IF('Indicator Data'!K47&gt;=120,7,IF('Indicator Data'!K47&gt;=60,6,IF('Indicator Data'!K47&gt;=20,5,IF('Indicator Data'!K47&gt;=1,4,0))))))))</f>
        <v>0</v>
      </c>
      <c r="U45" s="6" t="str">
        <f t="shared" si="8"/>
        <v>x</v>
      </c>
      <c r="V45" s="4">
        <f>IF('Indicator Data'!L47="No data","x",IF('Indicator Data'!L47&gt;V$135,0,IF('Indicator Data'!L47&lt;V$136,10,(V$135-'Indicator Data'!L47)/(V$135-V$136)*10)))</f>
        <v>7.2533849568431847</v>
      </c>
      <c r="W45" s="6">
        <f t="shared" si="9"/>
        <v>3.6266924784215924</v>
      </c>
      <c r="X45" s="7">
        <f t="shared" si="10"/>
        <v>3.6266924784215924</v>
      </c>
    </row>
    <row r="46" spans="1:24" s="11" customFormat="1" x14ac:dyDescent="0.25">
      <c r="A46" s="11" t="s">
        <v>397</v>
      </c>
      <c r="B46" s="32" t="s">
        <v>10</v>
      </c>
      <c r="C46" s="32" t="s">
        <v>526</v>
      </c>
      <c r="D46" s="4">
        <f>IF('Indicator Data'!G48=0,0,IF(LOG('Indicator Data'!G48)&gt;D$135,10,IF(LOG('Indicator Data'!G48)&lt;D$136,0,10-(D$135-LOG('Indicator Data'!G48))/(D$135-D$136)*10)))</f>
        <v>3.6928031367991565</v>
      </c>
      <c r="E46" s="4">
        <f>IF('Indicator Data'!D48="No data","x",IF(('Indicator Data'!D48)^2&gt;E$135,10,IF(('Indicator Data'!D48)^2&lt;E$136,0,10-(E$135-('Indicator Data'!D48)^2)/(E$135-E$136)*10)))</f>
        <v>4</v>
      </c>
      <c r="F46" s="61">
        <f>'Indicator Data'!E48/'Indicator Data'!$BE48</f>
        <v>0.52418311196489387</v>
      </c>
      <c r="G46" s="61">
        <f>'Indicator Data'!F48/'Indicator Data'!$BE48</f>
        <v>3.2151275969395797E-3</v>
      </c>
      <c r="H46" s="61">
        <f t="shared" si="2"/>
        <v>0.26289533788168185</v>
      </c>
      <c r="I46" s="4">
        <f t="shared" si="3"/>
        <v>6.5723834470420455</v>
      </c>
      <c r="J46" s="61">
        <f>'Indicator Data'!G48/'Indicator Data'!$BE48</f>
        <v>1.0998155975848049E-3</v>
      </c>
      <c r="K46" s="61">
        <f>'Indicator Data'!I48/'Indicator Data'!$BE48</f>
        <v>0</v>
      </c>
      <c r="L46" s="4">
        <f t="shared" si="11"/>
        <v>1.5711651394068653</v>
      </c>
      <c r="M46" s="4">
        <f>IF('Indicator Data'!H48=0,0,IF('Indicator Data'!H48&gt;M$135,10,IF('Indicator Data'!H48&lt;M$136,0,10-(M$135-'Indicator Data'!H48)/(M$135-M$136)*10)))</f>
        <v>0</v>
      </c>
      <c r="N46" s="6">
        <f t="shared" si="4"/>
        <v>4</v>
      </c>
      <c r="O46" s="6">
        <f t="shared" si="12"/>
        <v>2.698605106572463</v>
      </c>
      <c r="P46" s="6">
        <f t="shared" si="5"/>
        <v>6.5723834470420455</v>
      </c>
      <c r="Q46" s="6">
        <f t="shared" si="6"/>
        <v>0</v>
      </c>
      <c r="R46" s="16">
        <f t="shared" si="7"/>
        <v>3.6999096883183302</v>
      </c>
      <c r="S46" s="6">
        <f>IF('Indicator Data'!J48=5,10,IF('Indicator Data'!J48=4,8,IF('Indicator Data'!J48=3,5,IF('Indicator Data'!J48=2,2,IF('Indicator Data'!J48=1,1,0)))))</f>
        <v>0</v>
      </c>
      <c r="T46" s="4">
        <f>IF('Indicator Data'!K48="No data","x",IF('Indicator Data'!K48&gt;1000,10,IF('Indicator Data'!K48&gt;=500,9,IF('Indicator Data'!K48&gt;=240,8,IF('Indicator Data'!K48&gt;=120,7,IF('Indicator Data'!K48&gt;=60,6,IF('Indicator Data'!K48&gt;=20,5,IF('Indicator Data'!K48&gt;=1,4,0))))))))</f>
        <v>0</v>
      </c>
      <c r="U46" s="6" t="str">
        <f t="shared" si="8"/>
        <v>x</v>
      </c>
      <c r="V46" s="4">
        <f>IF('Indicator Data'!L48="No data","x",IF('Indicator Data'!L48&gt;V$135,0,IF('Indicator Data'!L48&lt;V$136,10,(V$135-'Indicator Data'!L48)/(V$135-V$136)*10)))</f>
        <v>7.2533849568431847</v>
      </c>
      <c r="W46" s="6">
        <f t="shared" si="9"/>
        <v>3.6266924784215924</v>
      </c>
      <c r="X46" s="7">
        <f t="shared" si="10"/>
        <v>3.6266924784215924</v>
      </c>
    </row>
    <row r="47" spans="1:24" s="11" customFormat="1" x14ac:dyDescent="0.25">
      <c r="A47" s="11" t="s">
        <v>398</v>
      </c>
      <c r="B47" s="32" t="s">
        <v>10</v>
      </c>
      <c r="C47" s="32" t="s">
        <v>527</v>
      </c>
      <c r="D47" s="4">
        <f>IF('Indicator Data'!G49=0,0,IF(LOG('Indicator Data'!G49)&gt;D$135,10,IF(LOG('Indicator Data'!G49)&lt;D$136,0,10-(D$135-LOG('Indicator Data'!G49))/(D$135-D$136)*10)))</f>
        <v>0</v>
      </c>
      <c r="E47" s="4">
        <f>IF('Indicator Data'!D49="No data","x",IF(('Indicator Data'!D49)^2&gt;E$135,10,IF(('Indicator Data'!D49)^2&lt;E$136,0,10-(E$135-('Indicator Data'!D49)^2)/(E$135-E$136)*10)))</f>
        <v>4</v>
      </c>
      <c r="F47" s="61">
        <f>'Indicator Data'!E49/'Indicator Data'!$BE49</f>
        <v>1.5321267834913339E-3</v>
      </c>
      <c r="G47" s="61">
        <f>'Indicator Data'!F49/'Indicator Data'!$BE49</f>
        <v>0</v>
      </c>
      <c r="H47" s="61">
        <f t="shared" si="2"/>
        <v>7.6606339174566693E-4</v>
      </c>
      <c r="I47" s="4">
        <f t="shared" si="3"/>
        <v>1.9151584793641874E-2</v>
      </c>
      <c r="J47" s="61">
        <f>'Indicator Data'!G49/'Indicator Data'!$BE49</f>
        <v>0</v>
      </c>
      <c r="K47" s="61">
        <f>'Indicator Data'!I49/'Indicator Data'!$BE49</f>
        <v>0</v>
      </c>
      <c r="L47" s="4">
        <f t="shared" si="11"/>
        <v>0</v>
      </c>
      <c r="M47" s="4">
        <f>IF('Indicator Data'!H49=0,0,IF('Indicator Data'!H49&gt;M$135,10,IF('Indicator Data'!H49&lt;M$136,0,10-(M$135-'Indicator Data'!H49)/(M$135-M$136)*10)))</f>
        <v>0</v>
      </c>
      <c r="N47" s="6">
        <f t="shared" si="4"/>
        <v>4</v>
      </c>
      <c r="O47" s="6">
        <f t="shared" si="12"/>
        <v>0</v>
      </c>
      <c r="P47" s="6">
        <f t="shared" si="5"/>
        <v>1.9151584793641874E-2</v>
      </c>
      <c r="Q47" s="6">
        <f t="shared" si="6"/>
        <v>0</v>
      </c>
      <c r="R47" s="16">
        <f t="shared" si="7"/>
        <v>1.1773164064595814</v>
      </c>
      <c r="S47" s="6">
        <f>IF('Indicator Data'!J49=5,10,IF('Indicator Data'!J49=4,8,IF('Indicator Data'!J49=3,5,IF('Indicator Data'!J49=2,2,IF('Indicator Data'!J49=1,1,0)))))</f>
        <v>0</v>
      </c>
      <c r="T47" s="4">
        <f>IF('Indicator Data'!K49="No data","x",IF('Indicator Data'!K49&gt;1000,10,IF('Indicator Data'!K49&gt;=500,9,IF('Indicator Data'!K49&gt;=240,8,IF('Indicator Data'!K49&gt;=120,7,IF('Indicator Data'!K49&gt;=60,6,IF('Indicator Data'!K49&gt;=20,5,IF('Indicator Data'!K49&gt;=1,4,0))))))))</f>
        <v>0</v>
      </c>
      <c r="U47" s="6" t="str">
        <f t="shared" si="8"/>
        <v>x</v>
      </c>
      <c r="V47" s="4">
        <f>IF('Indicator Data'!L49="No data","x",IF('Indicator Data'!L49&gt;V$135,0,IF('Indicator Data'!L49&lt;V$136,10,(V$135-'Indicator Data'!L49)/(V$135-V$136)*10)))</f>
        <v>7.2533849568431847</v>
      </c>
      <c r="W47" s="6">
        <f t="shared" si="9"/>
        <v>3.6266924784215924</v>
      </c>
      <c r="X47" s="7">
        <f t="shared" si="10"/>
        <v>3.6266924784215924</v>
      </c>
    </row>
    <row r="48" spans="1:24" s="11" customFormat="1" x14ac:dyDescent="0.25">
      <c r="A48" s="11" t="s">
        <v>399</v>
      </c>
      <c r="B48" s="32" t="s">
        <v>10</v>
      </c>
      <c r="C48" s="32" t="s">
        <v>528</v>
      </c>
      <c r="D48" s="4">
        <f>IF('Indicator Data'!G50=0,0,IF(LOG('Indicator Data'!G50)&gt;D$135,10,IF(LOG('Indicator Data'!G50)&lt;D$136,0,10-(D$135-LOG('Indicator Data'!G50))/(D$135-D$136)*10)))</f>
        <v>0</v>
      </c>
      <c r="E48" s="4">
        <f>IF('Indicator Data'!D50="No data","x",IF(('Indicator Data'!D50)^2&gt;E$135,10,IF(('Indicator Data'!D50)^2&lt;E$136,0,10-(E$135-('Indicator Data'!D50)^2)/(E$135-E$136)*10)))</f>
        <v>1.7777777777777786</v>
      </c>
      <c r="F48" s="61">
        <f>'Indicator Data'!E50/'Indicator Data'!$BE50</f>
        <v>0</v>
      </c>
      <c r="G48" s="61">
        <f>'Indicator Data'!F50/'Indicator Data'!$BE50</f>
        <v>0</v>
      </c>
      <c r="H48" s="61">
        <f t="shared" si="2"/>
        <v>0</v>
      </c>
      <c r="I48" s="4">
        <f t="shared" si="3"/>
        <v>0</v>
      </c>
      <c r="J48" s="61">
        <f>'Indicator Data'!G50/'Indicator Data'!$BE50</f>
        <v>0</v>
      </c>
      <c r="K48" s="61">
        <f>'Indicator Data'!I50/'Indicator Data'!$BE50</f>
        <v>0</v>
      </c>
      <c r="L48" s="4">
        <f t="shared" si="11"/>
        <v>0</v>
      </c>
      <c r="M48" s="4">
        <f>IF('Indicator Data'!H50=0,0,IF('Indicator Data'!H50&gt;M$135,10,IF('Indicator Data'!H50&lt;M$136,0,10-(M$135-'Indicator Data'!H50)/(M$135-M$136)*10)))</f>
        <v>0</v>
      </c>
      <c r="N48" s="6">
        <f t="shared" si="4"/>
        <v>1.7777777777777786</v>
      </c>
      <c r="O48" s="6">
        <f t="shared" si="12"/>
        <v>0</v>
      </c>
      <c r="P48" s="6">
        <f t="shared" si="5"/>
        <v>0</v>
      </c>
      <c r="Q48" s="6">
        <f t="shared" si="6"/>
        <v>0</v>
      </c>
      <c r="R48" s="16">
        <f t="shared" si="7"/>
        <v>0.47391142513156126</v>
      </c>
      <c r="S48" s="6">
        <f>IF('Indicator Data'!J50=5,10,IF('Indicator Data'!J50=4,8,IF('Indicator Data'!J50=3,5,IF('Indicator Data'!J50=2,2,IF('Indicator Data'!J50=1,1,0)))))</f>
        <v>0</v>
      </c>
      <c r="T48" s="4">
        <f>IF('Indicator Data'!K50="No data","x",IF('Indicator Data'!K50&gt;1000,10,IF('Indicator Data'!K50&gt;=500,9,IF('Indicator Data'!K50&gt;=240,8,IF('Indicator Data'!K50&gt;=120,7,IF('Indicator Data'!K50&gt;=60,6,IF('Indicator Data'!K50&gt;=20,5,IF('Indicator Data'!K50&gt;=1,4,0))))))))</f>
        <v>0</v>
      </c>
      <c r="U48" s="6" t="str">
        <f t="shared" si="8"/>
        <v>x</v>
      </c>
      <c r="V48" s="4">
        <f>IF('Indicator Data'!L50="No data","x",IF('Indicator Data'!L50&gt;V$135,0,IF('Indicator Data'!L50&lt;V$136,10,(V$135-'Indicator Data'!L50)/(V$135-V$136)*10)))</f>
        <v>7.2533849568431847</v>
      </c>
      <c r="W48" s="6">
        <f t="shared" si="9"/>
        <v>3.6266924784215924</v>
      </c>
      <c r="X48" s="7">
        <f t="shared" si="10"/>
        <v>3.6266924784215924</v>
      </c>
    </row>
    <row r="49" spans="1:24" s="11" customFormat="1" x14ac:dyDescent="0.25">
      <c r="A49" s="11" t="s">
        <v>400</v>
      </c>
      <c r="B49" s="32" t="s">
        <v>10</v>
      </c>
      <c r="C49" s="32" t="s">
        <v>529</v>
      </c>
      <c r="D49" s="4">
        <f>IF('Indicator Data'!G51=0,0,IF(LOG('Indicator Data'!G51)&gt;D$135,10,IF(LOG('Indicator Data'!G51)&lt;D$136,0,10-(D$135-LOG('Indicator Data'!G51))/(D$135-D$136)*10)))</f>
        <v>0</v>
      </c>
      <c r="E49" s="4">
        <f>IF('Indicator Data'!D51="No data","x",IF(('Indicator Data'!D51)^2&gt;E$135,10,IF(('Indicator Data'!D51)^2&lt;E$136,0,10-(E$135-('Indicator Data'!D51)^2)/(E$135-E$136)*10)))</f>
        <v>5.4444444444444455</v>
      </c>
      <c r="F49" s="61">
        <f>'Indicator Data'!E51/'Indicator Data'!$BE51</f>
        <v>0.19732714112793656</v>
      </c>
      <c r="G49" s="61">
        <f>'Indicator Data'!F51/'Indicator Data'!$BE51</f>
        <v>0</v>
      </c>
      <c r="H49" s="61">
        <f t="shared" si="2"/>
        <v>9.8663570563968281E-2</v>
      </c>
      <c r="I49" s="4">
        <f t="shared" si="3"/>
        <v>2.4665892640992073</v>
      </c>
      <c r="J49" s="61">
        <f>'Indicator Data'!G51/'Indicator Data'!$BE51</f>
        <v>2.4702947061584447E-5</v>
      </c>
      <c r="K49" s="61">
        <f>'Indicator Data'!I51/'Indicator Data'!$BE51</f>
        <v>0</v>
      </c>
      <c r="L49" s="4">
        <f t="shared" si="11"/>
        <v>3.5289924373691051E-2</v>
      </c>
      <c r="M49" s="4">
        <f>IF('Indicator Data'!H51=0,0,IF('Indicator Data'!H51&gt;M$135,10,IF('Indicator Data'!H51&lt;M$136,0,10-(M$135-'Indicator Data'!H51)/(M$135-M$136)*10)))</f>
        <v>0</v>
      </c>
      <c r="N49" s="6">
        <f t="shared" si="4"/>
        <v>5.4444444444444455</v>
      </c>
      <c r="O49" s="6">
        <f t="shared" si="12"/>
        <v>1.765899499152981E-2</v>
      </c>
      <c r="P49" s="6">
        <f t="shared" si="5"/>
        <v>2.4665892640992073</v>
      </c>
      <c r="Q49" s="6">
        <f t="shared" si="6"/>
        <v>0</v>
      </c>
      <c r="R49" s="16">
        <f t="shared" si="7"/>
        <v>2.2960929449560177</v>
      </c>
      <c r="S49" s="6">
        <f>IF('Indicator Data'!J51=5,10,IF('Indicator Data'!J51=4,8,IF('Indicator Data'!J51=3,5,IF('Indicator Data'!J51=2,2,IF('Indicator Data'!J51=1,1,0)))))</f>
        <v>0</v>
      </c>
      <c r="T49" s="4">
        <f>IF('Indicator Data'!K51="No data","x",IF('Indicator Data'!K51&gt;1000,10,IF('Indicator Data'!K51&gt;=500,9,IF('Indicator Data'!K51&gt;=240,8,IF('Indicator Data'!K51&gt;=120,7,IF('Indicator Data'!K51&gt;=60,6,IF('Indicator Data'!K51&gt;=20,5,IF('Indicator Data'!K51&gt;=1,4,0))))))))</f>
        <v>0</v>
      </c>
      <c r="U49" s="6" t="str">
        <f t="shared" si="8"/>
        <v>x</v>
      </c>
      <c r="V49" s="4">
        <f>IF('Indicator Data'!L51="No data","x",IF('Indicator Data'!L51&gt;V$135,0,IF('Indicator Data'!L51&lt;V$136,10,(V$135-'Indicator Data'!L51)/(V$135-V$136)*10)))</f>
        <v>7.2533849568431847</v>
      </c>
      <c r="W49" s="6">
        <f t="shared" si="9"/>
        <v>3.6266924784215924</v>
      </c>
      <c r="X49" s="7">
        <f t="shared" si="10"/>
        <v>3.6266924784215924</v>
      </c>
    </row>
    <row r="50" spans="1:24" s="11" customFormat="1" x14ac:dyDescent="0.25">
      <c r="A50" s="11" t="s">
        <v>401</v>
      </c>
      <c r="B50" s="32" t="s">
        <v>10</v>
      </c>
      <c r="C50" s="32" t="s">
        <v>530</v>
      </c>
      <c r="D50" s="4">
        <f>IF('Indicator Data'!G52=0,0,IF(LOG('Indicator Data'!G52)&gt;D$135,10,IF(LOG('Indicator Data'!G52)&lt;D$136,0,10-(D$135-LOG('Indicator Data'!G52))/(D$135-D$136)*10)))</f>
        <v>3.7457763844740013</v>
      </c>
      <c r="E50" s="4">
        <f>IF('Indicator Data'!D52="No data","x",IF(('Indicator Data'!D52)^2&gt;E$135,10,IF(('Indicator Data'!D52)^2&lt;E$136,0,10-(E$135-('Indicator Data'!D52)^2)/(E$135-E$136)*10)))</f>
        <v>10</v>
      </c>
      <c r="F50" s="61">
        <f>'Indicator Data'!E52/'Indicator Data'!$BE52</f>
        <v>0.54160784034692866</v>
      </c>
      <c r="G50" s="61">
        <f>'Indicator Data'!F52/'Indicator Data'!$BE52</f>
        <v>4.54370124593209E-2</v>
      </c>
      <c r="H50" s="61">
        <f t="shared" si="2"/>
        <v>0.28216317328829454</v>
      </c>
      <c r="I50" s="4">
        <f t="shared" si="3"/>
        <v>7.0540793322073636</v>
      </c>
      <c r="J50" s="61">
        <f>'Indicator Data'!G52/'Indicator Data'!$BE52</f>
        <v>1.1796471544289198E-3</v>
      </c>
      <c r="K50" s="61">
        <f>'Indicator Data'!I52/'Indicator Data'!$BE52</f>
        <v>0</v>
      </c>
      <c r="L50" s="4">
        <f t="shared" si="11"/>
        <v>1.6852102206127419</v>
      </c>
      <c r="M50" s="4">
        <f>IF('Indicator Data'!H52=0,0,IF('Indicator Data'!H52&gt;M$135,10,IF('Indicator Data'!H52&lt;M$136,0,10-(M$135-'Indicator Data'!H52)/(M$135-M$136)*10)))</f>
        <v>7.291666666666667</v>
      </c>
      <c r="N50" s="6">
        <f t="shared" si="4"/>
        <v>10</v>
      </c>
      <c r="O50" s="6">
        <f t="shared" si="12"/>
        <v>2.7789496173192814</v>
      </c>
      <c r="P50" s="6">
        <f t="shared" si="5"/>
        <v>7.0540793322073636</v>
      </c>
      <c r="Q50" s="6">
        <f t="shared" si="6"/>
        <v>7.291666666666667</v>
      </c>
      <c r="R50" s="16">
        <f t="shared" si="7"/>
        <v>7.6502757136023884</v>
      </c>
      <c r="S50" s="6">
        <f>IF('Indicator Data'!J52=5,10,IF('Indicator Data'!J52=4,8,IF('Indicator Data'!J52=3,5,IF('Indicator Data'!J52=2,2,IF('Indicator Data'!J52=1,1,0)))))</f>
        <v>0</v>
      </c>
      <c r="T50" s="4">
        <f>IF('Indicator Data'!K52="No data","x",IF('Indicator Data'!K52&gt;1000,10,IF('Indicator Data'!K52&gt;=500,9,IF('Indicator Data'!K52&gt;=240,8,IF('Indicator Data'!K52&gt;=120,7,IF('Indicator Data'!K52&gt;=60,6,IF('Indicator Data'!K52&gt;=20,5,IF('Indicator Data'!K52&gt;=1,4,0))))))))</f>
        <v>0</v>
      </c>
      <c r="U50" s="6" t="str">
        <f t="shared" si="8"/>
        <v>x</v>
      </c>
      <c r="V50" s="4">
        <f>IF('Indicator Data'!L52="No data","x",IF('Indicator Data'!L52&gt;V$135,0,IF('Indicator Data'!L52&lt;V$136,10,(V$135-'Indicator Data'!L52)/(V$135-V$136)*10)))</f>
        <v>7.2533849568431847</v>
      </c>
      <c r="W50" s="6">
        <f t="shared" si="9"/>
        <v>3.6266924784215924</v>
      </c>
      <c r="X50" s="7">
        <f t="shared" si="10"/>
        <v>3.6266924784215924</v>
      </c>
    </row>
    <row r="51" spans="1:24" s="11" customFormat="1" x14ac:dyDescent="0.25">
      <c r="A51" s="11" t="s">
        <v>402</v>
      </c>
      <c r="B51" s="32" t="s">
        <v>10</v>
      </c>
      <c r="C51" s="32" t="s">
        <v>531</v>
      </c>
      <c r="D51" s="4">
        <f>IF('Indicator Data'!G53=0,0,IF(LOG('Indicator Data'!G53)&gt;D$135,10,IF(LOG('Indicator Data'!G53)&lt;D$136,0,10-(D$135-LOG('Indicator Data'!G53))/(D$135-D$136)*10)))</f>
        <v>0</v>
      </c>
      <c r="E51" s="4">
        <f>IF('Indicator Data'!D53="No data","x",IF(('Indicator Data'!D53)^2&gt;E$135,10,IF(('Indicator Data'!D53)^2&lt;E$136,0,10-(E$135-('Indicator Data'!D53)^2)/(E$135-E$136)*10)))</f>
        <v>2.7777777777777786</v>
      </c>
      <c r="F51" s="61">
        <f>'Indicator Data'!E53/'Indicator Data'!$BE53</f>
        <v>0</v>
      </c>
      <c r="G51" s="61">
        <f>'Indicator Data'!F53/'Indicator Data'!$BE53</f>
        <v>0</v>
      </c>
      <c r="H51" s="61">
        <f t="shared" si="2"/>
        <v>0</v>
      </c>
      <c r="I51" s="4">
        <f t="shared" si="3"/>
        <v>0</v>
      </c>
      <c r="J51" s="61">
        <f>'Indicator Data'!G53/'Indicator Data'!$BE53</f>
        <v>0</v>
      </c>
      <c r="K51" s="61">
        <f>'Indicator Data'!I53/'Indicator Data'!$BE53</f>
        <v>0</v>
      </c>
      <c r="L51" s="4">
        <f t="shared" si="11"/>
        <v>0</v>
      </c>
      <c r="M51" s="4">
        <f>IF('Indicator Data'!H53=0,0,IF('Indicator Data'!H53&gt;M$135,10,IF('Indicator Data'!H53&lt;M$136,0,10-(M$135-'Indicator Data'!H53)/(M$135-M$136)*10)))</f>
        <v>0</v>
      </c>
      <c r="N51" s="6">
        <f t="shared" si="4"/>
        <v>2.7777777777777786</v>
      </c>
      <c r="O51" s="6">
        <f t="shared" si="12"/>
        <v>0</v>
      </c>
      <c r="P51" s="6">
        <f t="shared" si="5"/>
        <v>0</v>
      </c>
      <c r="Q51" s="6">
        <f t="shared" si="6"/>
        <v>0</v>
      </c>
      <c r="R51" s="16">
        <f t="shared" si="7"/>
        <v>0.77105712108778202</v>
      </c>
      <c r="S51" s="6">
        <f>IF('Indicator Data'!J53=5,10,IF('Indicator Data'!J53=4,8,IF('Indicator Data'!J53=3,5,IF('Indicator Data'!J53=2,2,IF('Indicator Data'!J53=1,1,0)))))</f>
        <v>0</v>
      </c>
      <c r="T51" s="4">
        <f>IF('Indicator Data'!K53="No data","x",IF('Indicator Data'!K53&gt;1000,10,IF('Indicator Data'!K53&gt;=500,9,IF('Indicator Data'!K53&gt;=240,8,IF('Indicator Data'!K53&gt;=120,7,IF('Indicator Data'!K53&gt;=60,6,IF('Indicator Data'!K53&gt;=20,5,IF('Indicator Data'!K53&gt;=1,4,0))))))))</f>
        <v>0</v>
      </c>
      <c r="U51" s="6" t="str">
        <f t="shared" si="8"/>
        <v>x</v>
      </c>
      <c r="V51" s="4">
        <f>IF('Indicator Data'!L53="No data","x",IF('Indicator Data'!L53&gt;V$135,0,IF('Indicator Data'!L53&lt;V$136,10,(V$135-'Indicator Data'!L53)/(V$135-V$136)*10)))</f>
        <v>7.2533849568431847</v>
      </c>
      <c r="W51" s="6">
        <f t="shared" si="9"/>
        <v>3.6266924784215924</v>
      </c>
      <c r="X51" s="7">
        <f t="shared" si="10"/>
        <v>3.6266924784215924</v>
      </c>
    </row>
    <row r="52" spans="1:24" s="11" customFormat="1" x14ac:dyDescent="0.25">
      <c r="A52" s="11" t="s">
        <v>403</v>
      </c>
      <c r="B52" s="32" t="s">
        <v>10</v>
      </c>
      <c r="C52" s="32" t="s">
        <v>532</v>
      </c>
      <c r="D52" s="4">
        <f>IF('Indicator Data'!G54=0,0,IF(LOG('Indicator Data'!G54)&gt;D$135,10,IF(LOG('Indicator Data'!G54)&lt;D$136,0,10-(D$135-LOG('Indicator Data'!G54))/(D$135-D$136)*10)))</f>
        <v>0</v>
      </c>
      <c r="E52" s="4">
        <f>IF('Indicator Data'!D54="No data","x",IF(('Indicator Data'!D54)^2&gt;E$135,10,IF(('Indicator Data'!D54)^2&lt;E$136,0,10-(E$135-('Indicator Data'!D54)^2)/(E$135-E$136)*10)))</f>
        <v>2.7777777777777786</v>
      </c>
      <c r="F52" s="61">
        <f>'Indicator Data'!E54/'Indicator Data'!$BE54</f>
        <v>0</v>
      </c>
      <c r="G52" s="61">
        <f>'Indicator Data'!F54/'Indicator Data'!$BE54</f>
        <v>0</v>
      </c>
      <c r="H52" s="61">
        <f t="shared" si="2"/>
        <v>0</v>
      </c>
      <c r="I52" s="4">
        <f t="shared" si="3"/>
        <v>0</v>
      </c>
      <c r="J52" s="61">
        <f>'Indicator Data'!G54/'Indicator Data'!$BE54</f>
        <v>0</v>
      </c>
      <c r="K52" s="61">
        <f>'Indicator Data'!I54/'Indicator Data'!$BE54</f>
        <v>0</v>
      </c>
      <c r="L52" s="4">
        <f t="shared" si="11"/>
        <v>0</v>
      </c>
      <c r="M52" s="4">
        <f>IF('Indicator Data'!H54=0,0,IF('Indicator Data'!H54&gt;M$135,10,IF('Indicator Data'!H54&lt;M$136,0,10-(M$135-'Indicator Data'!H54)/(M$135-M$136)*10)))</f>
        <v>0</v>
      </c>
      <c r="N52" s="6">
        <f t="shared" si="4"/>
        <v>2.7777777777777786</v>
      </c>
      <c r="O52" s="6">
        <f t="shared" si="12"/>
        <v>0</v>
      </c>
      <c r="P52" s="6">
        <f t="shared" si="5"/>
        <v>0</v>
      </c>
      <c r="Q52" s="6">
        <f t="shared" si="6"/>
        <v>0</v>
      </c>
      <c r="R52" s="16">
        <f t="shared" si="7"/>
        <v>0.77105712108778202</v>
      </c>
      <c r="S52" s="6">
        <f>IF('Indicator Data'!J54=5,10,IF('Indicator Data'!J54=4,8,IF('Indicator Data'!J54=3,5,IF('Indicator Data'!J54=2,2,IF('Indicator Data'!J54=1,1,0)))))</f>
        <v>0</v>
      </c>
      <c r="T52" s="4">
        <f>IF('Indicator Data'!K54="No data","x",IF('Indicator Data'!K54&gt;1000,10,IF('Indicator Data'!K54&gt;=500,9,IF('Indicator Data'!K54&gt;=240,8,IF('Indicator Data'!K54&gt;=120,7,IF('Indicator Data'!K54&gt;=60,6,IF('Indicator Data'!K54&gt;=20,5,IF('Indicator Data'!K54&gt;=1,4,0))))))))</f>
        <v>0</v>
      </c>
      <c r="U52" s="6" t="str">
        <f t="shared" si="8"/>
        <v>x</v>
      </c>
      <c r="V52" s="4">
        <f>IF('Indicator Data'!L54="No data","x",IF('Indicator Data'!L54&gt;V$135,0,IF('Indicator Data'!L54&lt;V$136,10,(V$135-'Indicator Data'!L54)/(V$135-V$136)*10)))</f>
        <v>7.2533849568431847</v>
      </c>
      <c r="W52" s="6">
        <f t="shared" si="9"/>
        <v>3.6266924784215924</v>
      </c>
      <c r="X52" s="7">
        <f t="shared" si="10"/>
        <v>3.6266924784215924</v>
      </c>
    </row>
    <row r="53" spans="1:24" s="11" customFormat="1" x14ac:dyDescent="0.25">
      <c r="A53" s="11" t="s">
        <v>404</v>
      </c>
      <c r="B53" s="32" t="s">
        <v>10</v>
      </c>
      <c r="C53" s="32" t="s">
        <v>533</v>
      </c>
      <c r="D53" s="4">
        <f>IF('Indicator Data'!G55=0,0,IF(LOG('Indicator Data'!G55)&gt;D$135,10,IF(LOG('Indicator Data'!G55)&lt;D$136,0,10-(D$135-LOG('Indicator Data'!G55))/(D$135-D$136)*10)))</f>
        <v>0</v>
      </c>
      <c r="E53" s="4">
        <f>IF('Indicator Data'!D55="No data","x",IF(('Indicator Data'!D55)^2&gt;E$135,10,IF(('Indicator Data'!D55)^2&lt;E$136,0,10-(E$135-('Indicator Data'!D55)^2)/(E$135-E$136)*10)))</f>
        <v>4</v>
      </c>
      <c r="F53" s="61">
        <f>'Indicator Data'!E55/'Indicator Data'!$BE55</f>
        <v>0</v>
      </c>
      <c r="G53" s="61">
        <f>'Indicator Data'!F55/'Indicator Data'!$BE55</f>
        <v>0</v>
      </c>
      <c r="H53" s="61">
        <f t="shared" si="2"/>
        <v>0</v>
      </c>
      <c r="I53" s="4">
        <f t="shared" si="3"/>
        <v>0</v>
      </c>
      <c r="J53" s="61">
        <f>'Indicator Data'!G55/'Indicator Data'!$BE55</f>
        <v>0</v>
      </c>
      <c r="K53" s="61">
        <f>'Indicator Data'!I55/'Indicator Data'!$BE55</f>
        <v>0</v>
      </c>
      <c r="L53" s="4">
        <f t="shared" si="11"/>
        <v>0</v>
      </c>
      <c r="M53" s="4">
        <f>IF('Indicator Data'!H55=0,0,IF('Indicator Data'!H55&gt;M$135,10,IF('Indicator Data'!H55&lt;M$136,0,10-(M$135-'Indicator Data'!H55)/(M$135-M$136)*10)))</f>
        <v>0</v>
      </c>
      <c r="N53" s="6">
        <f t="shared" si="4"/>
        <v>4</v>
      </c>
      <c r="O53" s="6">
        <f t="shared" si="12"/>
        <v>0</v>
      </c>
      <c r="P53" s="6">
        <f t="shared" si="5"/>
        <v>0</v>
      </c>
      <c r="Q53" s="6">
        <f t="shared" si="6"/>
        <v>0</v>
      </c>
      <c r="R53" s="16">
        <f t="shared" si="7"/>
        <v>1.1730312111120453</v>
      </c>
      <c r="S53" s="6">
        <f>IF('Indicator Data'!J55=5,10,IF('Indicator Data'!J55=4,8,IF('Indicator Data'!J55=3,5,IF('Indicator Data'!J55=2,2,IF('Indicator Data'!J55=1,1,0)))))</f>
        <v>0</v>
      </c>
      <c r="T53" s="4">
        <f>IF('Indicator Data'!K55="No data","x",IF('Indicator Data'!K55&gt;1000,10,IF('Indicator Data'!K55&gt;=500,9,IF('Indicator Data'!K55&gt;=240,8,IF('Indicator Data'!K55&gt;=120,7,IF('Indicator Data'!K55&gt;=60,6,IF('Indicator Data'!K55&gt;=20,5,IF('Indicator Data'!K55&gt;=1,4,0))))))))</f>
        <v>4</v>
      </c>
      <c r="U53" s="6">
        <f t="shared" si="8"/>
        <v>4</v>
      </c>
      <c r="V53" s="4">
        <f>IF('Indicator Data'!L55="No data","x",IF('Indicator Data'!L55&gt;V$135,0,IF('Indicator Data'!L55&lt;V$136,10,(V$135-'Indicator Data'!L55)/(V$135-V$136)*10)))</f>
        <v>7.2533849568431847</v>
      </c>
      <c r="W53" s="6">
        <f t="shared" si="9"/>
        <v>3.6266924784215924</v>
      </c>
      <c r="X53" s="7">
        <f t="shared" si="10"/>
        <v>3.7136170357582508</v>
      </c>
    </row>
    <row r="54" spans="1:24" s="11" customFormat="1" x14ac:dyDescent="0.25">
      <c r="A54" s="11" t="s">
        <v>405</v>
      </c>
      <c r="B54" s="32" t="s">
        <v>12</v>
      </c>
      <c r="C54" s="32" t="s">
        <v>534</v>
      </c>
      <c r="D54" s="4">
        <f>IF('Indicator Data'!G56=0,0,IF(LOG('Indicator Data'!G56)&gt;D$135,10,IF(LOG('Indicator Data'!G56)&lt;D$136,0,10-(D$135-LOG('Indicator Data'!G56))/(D$135-D$136)*10)))</f>
        <v>0.1034817128955634</v>
      </c>
      <c r="E54" s="4">
        <f>IF('Indicator Data'!D56="No data","x",IF(('Indicator Data'!D56)^2&gt;E$135,10,IF(('Indicator Data'!D56)^2&lt;E$136,0,10-(E$135-('Indicator Data'!D56)^2)/(E$135-E$136)*10)))</f>
        <v>7.1111111111111107</v>
      </c>
      <c r="F54" s="61">
        <f>'Indicator Data'!E56/'Indicator Data'!$BE56</f>
        <v>2.4752881342028629E-2</v>
      </c>
      <c r="G54" s="61">
        <f>'Indicator Data'!F56/'Indicator Data'!$BE56</f>
        <v>1.7759730938025511E-3</v>
      </c>
      <c r="H54" s="61">
        <f t="shared" si="2"/>
        <v>1.2820433944464952E-2</v>
      </c>
      <c r="I54" s="4">
        <f t="shared" si="3"/>
        <v>0.32051084861162416</v>
      </c>
      <c r="J54" s="61">
        <f>'Indicator Data'!G56/'Indicator Data'!$BE56</f>
        <v>2.2558549690332636E-5</v>
      </c>
      <c r="K54" s="61">
        <f>'Indicator Data'!I56/'Indicator Data'!$BE56</f>
        <v>0</v>
      </c>
      <c r="L54" s="4">
        <f t="shared" si="11"/>
        <v>3.2226499557618027E-2</v>
      </c>
      <c r="M54" s="4">
        <f>IF('Indicator Data'!H56=0,0,IF('Indicator Data'!H56&gt;M$135,10,IF('Indicator Data'!H56&lt;M$136,0,10-(M$135-'Indicator Data'!H56)/(M$135-M$136)*10)))</f>
        <v>0</v>
      </c>
      <c r="N54" s="6">
        <f t="shared" si="4"/>
        <v>7.1111111111111107</v>
      </c>
      <c r="O54" s="6">
        <f t="shared" si="12"/>
        <v>6.7911577027971584E-2</v>
      </c>
      <c r="P54" s="6">
        <f t="shared" si="5"/>
        <v>0.32051084861162416</v>
      </c>
      <c r="Q54" s="6">
        <f t="shared" si="6"/>
        <v>0</v>
      </c>
      <c r="R54" s="16">
        <f t="shared" si="7"/>
        <v>2.5803161962512506</v>
      </c>
      <c r="S54" s="6">
        <f>IF('Indicator Data'!J56=5,10,IF('Indicator Data'!J56=4,8,IF('Indicator Data'!J56=3,5,IF('Indicator Data'!J56=2,2,IF('Indicator Data'!J56=1,1,0)))))</f>
        <v>0</v>
      </c>
      <c r="T54" s="4">
        <f>IF('Indicator Data'!K56="No data","x",IF('Indicator Data'!K56&gt;1000,10,IF('Indicator Data'!K56&gt;=500,9,IF('Indicator Data'!K56&gt;=240,8,IF('Indicator Data'!K56&gt;=120,7,IF('Indicator Data'!K56&gt;=60,6,IF('Indicator Data'!K56&gt;=20,5,IF('Indicator Data'!K56&gt;=1,4,0))))))))</f>
        <v>4</v>
      </c>
      <c r="U54" s="6">
        <f t="shared" si="8"/>
        <v>4</v>
      </c>
      <c r="V54" s="4">
        <f>IF('Indicator Data'!L56="No data","x",IF('Indicator Data'!L56&gt;V$135,0,IF('Indicator Data'!L56&lt;V$136,10,(V$135-'Indicator Data'!L56)/(V$135-V$136)*10)))</f>
        <v>7.3456345639167235</v>
      </c>
      <c r="W54" s="6">
        <f t="shared" si="9"/>
        <v>3.6728172819583618</v>
      </c>
      <c r="X54" s="7">
        <f t="shared" si="10"/>
        <v>3.7440594060925187</v>
      </c>
    </row>
    <row r="55" spans="1:24" s="11" customFormat="1" x14ac:dyDescent="0.25">
      <c r="A55" s="11" t="s">
        <v>406</v>
      </c>
      <c r="B55" s="32" t="s">
        <v>12</v>
      </c>
      <c r="C55" s="32" t="s">
        <v>535</v>
      </c>
      <c r="D55" s="4">
        <f>IF('Indicator Data'!G57=0,0,IF(LOG('Indicator Data'!G57)&gt;D$135,10,IF(LOG('Indicator Data'!G57)&lt;D$136,0,10-(D$135-LOG('Indicator Data'!G57))/(D$135-D$136)*10)))</f>
        <v>4.5222146683995303</v>
      </c>
      <c r="E55" s="4">
        <f>IF('Indicator Data'!D57="No data","x",IF(('Indicator Data'!D57)^2&gt;E$135,10,IF(('Indicator Data'!D57)^2&lt;E$136,0,10-(E$135-('Indicator Data'!D57)^2)/(E$135-E$136)*10)))</f>
        <v>5.4444444444444455</v>
      </c>
      <c r="F55" s="61">
        <f>'Indicator Data'!E57/'Indicator Data'!$BE57</f>
        <v>0.37615880879928465</v>
      </c>
      <c r="G55" s="61">
        <f>'Indicator Data'!F57/'Indicator Data'!$BE57</f>
        <v>6.8505492395856668E-2</v>
      </c>
      <c r="H55" s="61">
        <f t="shared" si="2"/>
        <v>0.2052057774986065</v>
      </c>
      <c r="I55" s="4">
        <f t="shared" si="3"/>
        <v>5.1301444374651624</v>
      </c>
      <c r="J55" s="61">
        <f>'Indicator Data'!G57/'Indicator Data'!$BE57</f>
        <v>1.0845018953523032E-3</v>
      </c>
      <c r="K55" s="61">
        <f>'Indicator Data'!I57/'Indicator Data'!$BE57</f>
        <v>0</v>
      </c>
      <c r="L55" s="4">
        <f t="shared" si="11"/>
        <v>1.5492884219318626</v>
      </c>
      <c r="M55" s="4">
        <f>IF('Indicator Data'!H57=0,0,IF('Indicator Data'!H57&gt;M$135,10,IF('Indicator Data'!H57&lt;M$136,0,10-(M$135-'Indicator Data'!H57)/(M$135-M$136)*10)))</f>
        <v>0</v>
      </c>
      <c r="N55" s="6">
        <f t="shared" si="4"/>
        <v>5.4444444444444455</v>
      </c>
      <c r="O55" s="6">
        <f t="shared" si="12"/>
        <v>3.1737400411300665</v>
      </c>
      <c r="P55" s="6">
        <f t="shared" si="5"/>
        <v>5.1301444374651624</v>
      </c>
      <c r="Q55" s="6">
        <f t="shared" si="6"/>
        <v>0</v>
      </c>
      <c r="R55" s="16">
        <f t="shared" si="7"/>
        <v>3.7170453986277696</v>
      </c>
      <c r="S55" s="6">
        <f>IF('Indicator Data'!J57=5,10,IF('Indicator Data'!J57=4,8,IF('Indicator Data'!J57=3,5,IF('Indicator Data'!J57=2,2,IF('Indicator Data'!J57=1,1,0)))))</f>
        <v>5</v>
      </c>
      <c r="T55" s="4">
        <f>IF('Indicator Data'!K57="No data","x",IF('Indicator Data'!K57&gt;1000,10,IF('Indicator Data'!K57&gt;=500,9,IF('Indicator Data'!K57&gt;=240,8,IF('Indicator Data'!K57&gt;=120,7,IF('Indicator Data'!K57&gt;=60,6,IF('Indicator Data'!K57&gt;=20,5,IF('Indicator Data'!K57&gt;=1,4,0))))))))</f>
        <v>0</v>
      </c>
      <c r="U55" s="6" t="str">
        <f t="shared" si="8"/>
        <v>x</v>
      </c>
      <c r="V55" s="4">
        <f>IF('Indicator Data'!L57="No data","x",IF('Indicator Data'!L57&gt;V$135,0,IF('Indicator Data'!L57&lt;V$136,10,(V$135-'Indicator Data'!L57)/(V$135-V$136)*10)))</f>
        <v>7.3456345639167235</v>
      </c>
      <c r="W55" s="6">
        <f t="shared" si="9"/>
        <v>6.1728172819583618</v>
      </c>
      <c r="X55" s="7">
        <f t="shared" si="10"/>
        <v>6.1728172819583618</v>
      </c>
    </row>
    <row r="56" spans="1:24" s="11" customFormat="1" x14ac:dyDescent="0.25">
      <c r="A56" s="11" t="s">
        <v>407</v>
      </c>
      <c r="B56" s="32" t="s">
        <v>12</v>
      </c>
      <c r="C56" s="32" t="s">
        <v>536</v>
      </c>
      <c r="D56" s="4">
        <f>IF('Indicator Data'!G58=0,0,IF(LOG('Indicator Data'!G58)&gt;D$135,10,IF(LOG('Indicator Data'!G58)&lt;D$136,0,10-(D$135-LOG('Indicator Data'!G58))/(D$135-D$136)*10)))</f>
        <v>5.4980161979041444</v>
      </c>
      <c r="E56" s="4">
        <f>IF('Indicator Data'!D58="No data","x",IF(('Indicator Data'!D58)^2&gt;E$135,10,IF(('Indicator Data'!D58)^2&lt;E$136,0,10-(E$135-('Indicator Data'!D58)^2)/(E$135-E$136)*10)))</f>
        <v>4</v>
      </c>
      <c r="F56" s="61">
        <f>'Indicator Data'!E58/'Indicator Data'!$BE58</f>
        <v>0.52292300240514733</v>
      </c>
      <c r="G56" s="61">
        <f>'Indicator Data'!F58/'Indicator Data'!$BE58</f>
        <v>0.27842684421211428</v>
      </c>
      <c r="H56" s="61">
        <f t="shared" si="2"/>
        <v>0.33106821225560223</v>
      </c>
      <c r="I56" s="4">
        <f t="shared" si="3"/>
        <v>8.2767053063900562</v>
      </c>
      <c r="J56" s="61">
        <f>'Indicator Data'!G58/'Indicator Data'!$BE58</f>
        <v>7.7636055715402509E-4</v>
      </c>
      <c r="K56" s="61">
        <f>'Indicator Data'!I58/'Indicator Data'!$BE58</f>
        <v>0</v>
      </c>
      <c r="L56" s="4">
        <f t="shared" si="11"/>
        <v>1.1090865102200365</v>
      </c>
      <c r="M56" s="4">
        <f>IF('Indicator Data'!H58=0,0,IF('Indicator Data'!H58&gt;M$135,10,IF('Indicator Data'!H58&lt;M$136,0,10-(M$135-'Indicator Data'!H58)/(M$135-M$136)*10)))</f>
        <v>5.2083333333333339</v>
      </c>
      <c r="N56" s="6">
        <f t="shared" si="4"/>
        <v>4</v>
      </c>
      <c r="O56" s="6">
        <f t="shared" si="12"/>
        <v>3.6182936564394286</v>
      </c>
      <c r="P56" s="6">
        <f t="shared" si="5"/>
        <v>8.2767053063900562</v>
      </c>
      <c r="Q56" s="6">
        <f t="shared" si="6"/>
        <v>5.2083333333333339</v>
      </c>
      <c r="R56" s="16">
        <f t="shared" si="7"/>
        <v>5.6469276838071947</v>
      </c>
      <c r="S56" s="6">
        <f>IF('Indicator Data'!J58=5,10,IF('Indicator Data'!J58=4,8,IF('Indicator Data'!J58=3,5,IF('Indicator Data'!J58=2,2,IF('Indicator Data'!J58=1,1,0)))))</f>
        <v>0</v>
      </c>
      <c r="T56" s="4">
        <f>IF('Indicator Data'!K58="No data","x",IF('Indicator Data'!K58&gt;1000,10,IF('Indicator Data'!K58&gt;=500,9,IF('Indicator Data'!K58&gt;=240,8,IF('Indicator Data'!K58&gt;=120,7,IF('Indicator Data'!K58&gt;=60,6,IF('Indicator Data'!K58&gt;=20,5,IF('Indicator Data'!K58&gt;=1,4,0))))))))</f>
        <v>0</v>
      </c>
      <c r="U56" s="6" t="str">
        <f t="shared" si="8"/>
        <v>x</v>
      </c>
      <c r="V56" s="4">
        <f>IF('Indicator Data'!L58="No data","x",IF('Indicator Data'!L58&gt;V$135,0,IF('Indicator Data'!L58&lt;V$136,10,(V$135-'Indicator Data'!L58)/(V$135-V$136)*10)))</f>
        <v>7.3456345639167235</v>
      </c>
      <c r="W56" s="6">
        <f t="shared" si="9"/>
        <v>3.6728172819583618</v>
      </c>
      <c r="X56" s="7">
        <f t="shared" si="10"/>
        <v>3.6728172819583618</v>
      </c>
    </row>
    <row r="57" spans="1:24" s="11" customFormat="1" x14ac:dyDescent="0.25">
      <c r="A57" s="11" t="s">
        <v>408</v>
      </c>
      <c r="B57" s="32" t="s">
        <v>12</v>
      </c>
      <c r="C57" s="32" t="s">
        <v>537</v>
      </c>
      <c r="D57" s="4">
        <f>IF('Indicator Data'!G59=0,0,IF(LOG('Indicator Data'!G59)&gt;D$135,10,IF(LOG('Indicator Data'!G59)&lt;D$136,0,10-(D$135-LOG('Indicator Data'!G59))/(D$135-D$136)*10)))</f>
        <v>7.5162720694382257</v>
      </c>
      <c r="E57" s="4">
        <f>IF('Indicator Data'!D59="No data","x",IF(('Indicator Data'!D59)^2&gt;E$135,10,IF(('Indicator Data'!D59)^2&lt;E$136,0,10-(E$135-('Indicator Data'!D59)^2)/(E$135-E$136)*10)))</f>
        <v>7.1111111111111107</v>
      </c>
      <c r="F57" s="61">
        <f>'Indicator Data'!E59/'Indicator Data'!$BE59</f>
        <v>0.36770500756298913</v>
      </c>
      <c r="G57" s="61">
        <f>'Indicator Data'!F59/'Indicator Data'!$BE59</f>
        <v>0.17952502194236844</v>
      </c>
      <c r="H57" s="61">
        <f t="shared" si="2"/>
        <v>0.22873375926708667</v>
      </c>
      <c r="I57" s="4">
        <f t="shared" si="3"/>
        <v>5.7183439816771662</v>
      </c>
      <c r="J57" s="61">
        <f>'Indicator Data'!G59/'Indicator Data'!$BE59</f>
        <v>2.9837505959564902E-3</v>
      </c>
      <c r="K57" s="61">
        <f>'Indicator Data'!I59/'Indicator Data'!$BE59</f>
        <v>0</v>
      </c>
      <c r="L57" s="4">
        <f t="shared" si="11"/>
        <v>4.262500851366414</v>
      </c>
      <c r="M57" s="4">
        <f>IF('Indicator Data'!H59=0,0,IF('Indicator Data'!H59&gt;M$135,10,IF('Indicator Data'!H59&lt;M$136,0,10-(M$135-'Indicator Data'!H59)/(M$135-M$136)*10)))</f>
        <v>5.2083333333333339</v>
      </c>
      <c r="N57" s="6">
        <f t="shared" si="4"/>
        <v>7.1111111111111107</v>
      </c>
      <c r="O57" s="6">
        <f t="shared" si="12"/>
        <v>6.1492917328052341</v>
      </c>
      <c r="P57" s="6">
        <f t="shared" si="5"/>
        <v>5.7183439816771662</v>
      </c>
      <c r="Q57" s="6">
        <f t="shared" si="6"/>
        <v>5.2083333333333339</v>
      </c>
      <c r="R57" s="16">
        <f t="shared" si="7"/>
        <v>6.097596780011826</v>
      </c>
      <c r="S57" s="6">
        <f>IF('Indicator Data'!J59=5,10,IF('Indicator Data'!J59=4,8,IF('Indicator Data'!J59=3,5,IF('Indicator Data'!J59=2,2,IF('Indicator Data'!J59=1,1,0)))))</f>
        <v>0</v>
      </c>
      <c r="T57" s="4">
        <f>IF('Indicator Data'!K59="No data","x",IF('Indicator Data'!K59&gt;1000,10,IF('Indicator Data'!K59&gt;=500,9,IF('Indicator Data'!K59&gt;=240,8,IF('Indicator Data'!K59&gt;=120,7,IF('Indicator Data'!K59&gt;=60,6,IF('Indicator Data'!K59&gt;=20,5,IF('Indicator Data'!K59&gt;=1,4,0))))))))</f>
        <v>0</v>
      </c>
      <c r="U57" s="6" t="str">
        <f t="shared" si="8"/>
        <v>x</v>
      </c>
      <c r="V57" s="4">
        <f>IF('Indicator Data'!L59="No data","x",IF('Indicator Data'!L59&gt;V$135,0,IF('Indicator Data'!L59&lt;V$136,10,(V$135-'Indicator Data'!L59)/(V$135-V$136)*10)))</f>
        <v>7.3456345639167235</v>
      </c>
      <c r="W57" s="6">
        <f t="shared" si="9"/>
        <v>3.6728172819583618</v>
      </c>
      <c r="X57" s="7">
        <f t="shared" si="10"/>
        <v>3.6728172819583618</v>
      </c>
    </row>
    <row r="58" spans="1:24" s="11" customFormat="1" x14ac:dyDescent="0.25">
      <c r="A58" s="11" t="s">
        <v>409</v>
      </c>
      <c r="B58" s="32" t="s">
        <v>12</v>
      </c>
      <c r="C58" s="32" t="s">
        <v>538</v>
      </c>
      <c r="D58" s="4">
        <f>IF('Indicator Data'!G60=0,0,IF(LOG('Indicator Data'!G60)&gt;D$135,10,IF(LOG('Indicator Data'!G60)&lt;D$136,0,10-(D$135-LOG('Indicator Data'!G60))/(D$135-D$136)*10)))</f>
        <v>6.0812206394262658</v>
      </c>
      <c r="E58" s="4">
        <f>IF('Indicator Data'!D60="No data","x",IF(('Indicator Data'!D60)^2&gt;E$135,10,IF(('Indicator Data'!D60)^2&lt;E$136,0,10-(E$135-('Indicator Data'!D60)^2)/(E$135-E$136)*10)))</f>
        <v>9</v>
      </c>
      <c r="F58" s="61">
        <f>'Indicator Data'!E60/'Indicator Data'!$BE60</f>
        <v>0.21770989660088361</v>
      </c>
      <c r="G58" s="61">
        <f>'Indicator Data'!F60/'Indicator Data'!$BE60</f>
        <v>0.1185479957877216</v>
      </c>
      <c r="H58" s="61">
        <f t="shared" si="2"/>
        <v>0.13849194724737221</v>
      </c>
      <c r="I58" s="4">
        <f t="shared" si="3"/>
        <v>3.4622986811843059</v>
      </c>
      <c r="J58" s="61">
        <f>'Indicator Data'!G60/'Indicator Data'!$BE60</f>
        <v>8.133122418965468E-4</v>
      </c>
      <c r="K58" s="61">
        <f>'Indicator Data'!I60/'Indicator Data'!$BE60</f>
        <v>0</v>
      </c>
      <c r="L58" s="4">
        <f t="shared" si="11"/>
        <v>1.1618746312807815</v>
      </c>
      <c r="M58" s="4">
        <f>IF('Indicator Data'!H60=0,0,IF('Indicator Data'!H60&gt;M$135,10,IF('Indicator Data'!H60&lt;M$136,0,10-(M$135-'Indicator Data'!H60)/(M$135-M$136)*10)))</f>
        <v>6.25</v>
      </c>
      <c r="N58" s="6">
        <f t="shared" si="4"/>
        <v>9</v>
      </c>
      <c r="O58" s="6">
        <f t="shared" si="12"/>
        <v>4.0369631220994426</v>
      </c>
      <c r="P58" s="6">
        <f t="shared" si="5"/>
        <v>3.4622986811843059</v>
      </c>
      <c r="Q58" s="6">
        <f t="shared" si="6"/>
        <v>6.25</v>
      </c>
      <c r="R58" s="16">
        <f t="shared" si="7"/>
        <v>6.2567878037446443</v>
      </c>
      <c r="S58" s="6">
        <f>IF('Indicator Data'!J60=5,10,IF('Indicator Data'!J60=4,8,IF('Indicator Data'!J60=3,5,IF('Indicator Data'!J60=2,2,IF('Indicator Data'!J60=1,1,0)))))</f>
        <v>0</v>
      </c>
      <c r="T58" s="4">
        <f>IF('Indicator Data'!K60="No data","x",IF('Indicator Data'!K60&gt;1000,10,IF('Indicator Data'!K60&gt;=500,9,IF('Indicator Data'!K60&gt;=240,8,IF('Indicator Data'!K60&gt;=120,7,IF('Indicator Data'!K60&gt;=60,6,IF('Indicator Data'!K60&gt;=20,5,IF('Indicator Data'!K60&gt;=1,4,0))))))))</f>
        <v>0</v>
      </c>
      <c r="U58" s="6" t="str">
        <f t="shared" si="8"/>
        <v>x</v>
      </c>
      <c r="V58" s="4">
        <f>IF('Indicator Data'!L60="No data","x",IF('Indicator Data'!L60&gt;V$135,0,IF('Indicator Data'!L60&lt;V$136,10,(V$135-'Indicator Data'!L60)/(V$135-V$136)*10)))</f>
        <v>7.3456345639167235</v>
      </c>
      <c r="W58" s="6">
        <f t="shared" si="9"/>
        <v>3.6728172819583618</v>
      </c>
      <c r="X58" s="7">
        <f t="shared" si="10"/>
        <v>3.6728172819583618</v>
      </c>
    </row>
    <row r="59" spans="1:24" s="11" customFormat="1" x14ac:dyDescent="0.25">
      <c r="A59" s="11" t="s">
        <v>410</v>
      </c>
      <c r="B59" s="32" t="s">
        <v>12</v>
      </c>
      <c r="C59" s="32" t="s">
        <v>539</v>
      </c>
      <c r="D59" s="4">
        <f>IF('Indicator Data'!G61=0,0,IF(LOG('Indicator Data'!G61)&gt;D$135,10,IF(LOG('Indicator Data'!G61)&lt;D$136,0,10-(D$135-LOG('Indicator Data'!G61))/(D$135-D$136)*10)))</f>
        <v>6.6679316811971709</v>
      </c>
      <c r="E59" s="4">
        <f>IF('Indicator Data'!D61="No data","x",IF(('Indicator Data'!D61)^2&gt;E$135,10,IF(('Indicator Data'!D61)^2&lt;E$136,0,10-(E$135-('Indicator Data'!D61)^2)/(E$135-E$136)*10)))</f>
        <v>5.4444444444444455</v>
      </c>
      <c r="F59" s="61">
        <f>'Indicator Data'!E61/'Indicator Data'!$BE61</f>
        <v>0.36571408001962913</v>
      </c>
      <c r="G59" s="61">
        <f>'Indicator Data'!F61/'Indicator Data'!$BE61</f>
        <v>0.31284651285114096</v>
      </c>
      <c r="H59" s="61">
        <f t="shared" si="2"/>
        <v>0.26106866822259978</v>
      </c>
      <c r="I59" s="4">
        <f t="shared" si="3"/>
        <v>6.5267167055649935</v>
      </c>
      <c r="J59" s="61">
        <f>'Indicator Data'!G61/'Indicator Data'!$BE61</f>
        <v>1.7068983376198632E-3</v>
      </c>
      <c r="K59" s="61">
        <f>'Indicator Data'!I61/'Indicator Data'!$BE61</f>
        <v>0</v>
      </c>
      <c r="L59" s="4">
        <f t="shared" si="11"/>
        <v>2.4384261965998055</v>
      </c>
      <c r="M59" s="4">
        <f>IF('Indicator Data'!H61=0,0,IF('Indicator Data'!H61&gt;M$135,10,IF('Indicator Data'!H61&lt;M$136,0,10-(M$135-'Indicator Data'!H61)/(M$135-M$136)*10)))</f>
        <v>5.2083333333333339</v>
      </c>
      <c r="N59" s="6">
        <f t="shared" si="4"/>
        <v>5.4444444444444455</v>
      </c>
      <c r="O59" s="6">
        <f t="shared" si="12"/>
        <v>4.9035113161596389</v>
      </c>
      <c r="P59" s="6">
        <f t="shared" si="5"/>
        <v>6.5267167055649935</v>
      </c>
      <c r="Q59" s="6">
        <f t="shared" si="6"/>
        <v>5.2083333333333339</v>
      </c>
      <c r="R59" s="16">
        <f t="shared" si="7"/>
        <v>5.5565794569850313</v>
      </c>
      <c r="S59" s="6">
        <f>IF('Indicator Data'!J61=5,10,IF('Indicator Data'!J61=4,8,IF('Indicator Data'!J61=3,5,IF('Indicator Data'!J61=2,2,IF('Indicator Data'!J61=1,1,0)))))</f>
        <v>0</v>
      </c>
      <c r="T59" s="4">
        <f>IF('Indicator Data'!K61="No data","x",IF('Indicator Data'!K61&gt;1000,10,IF('Indicator Data'!K61&gt;=500,9,IF('Indicator Data'!K61&gt;=240,8,IF('Indicator Data'!K61&gt;=120,7,IF('Indicator Data'!K61&gt;=60,6,IF('Indicator Data'!K61&gt;=20,5,IF('Indicator Data'!K61&gt;=1,4,0))))))))</f>
        <v>4</v>
      </c>
      <c r="U59" s="6">
        <f t="shared" si="8"/>
        <v>4</v>
      </c>
      <c r="V59" s="4">
        <f>IF('Indicator Data'!L61="No data","x",IF('Indicator Data'!L61&gt;V$135,0,IF('Indicator Data'!L61&lt;V$136,10,(V$135-'Indicator Data'!L61)/(V$135-V$136)*10)))</f>
        <v>7.3456345639167235</v>
      </c>
      <c r="W59" s="6">
        <f t="shared" si="9"/>
        <v>3.6728172819583618</v>
      </c>
      <c r="X59" s="7">
        <f t="shared" si="10"/>
        <v>3.7440594060925187</v>
      </c>
    </row>
    <row r="60" spans="1:24" s="11" customFormat="1" x14ac:dyDescent="0.25">
      <c r="A60" s="11" t="s">
        <v>411</v>
      </c>
      <c r="B60" s="32" t="s">
        <v>12</v>
      </c>
      <c r="C60" s="32" t="s">
        <v>540</v>
      </c>
      <c r="D60" s="4">
        <f>IF('Indicator Data'!G62=0,0,IF(LOG('Indicator Data'!G62)&gt;D$135,10,IF(LOG('Indicator Data'!G62)&lt;D$136,0,10-(D$135-LOG('Indicator Data'!G62))/(D$135-D$136)*10)))</f>
        <v>5.7574498418706233</v>
      </c>
      <c r="E60" s="4">
        <f>IF('Indicator Data'!D62="No data","x",IF(('Indicator Data'!D62)^2&gt;E$135,10,IF(('Indicator Data'!D62)^2&lt;E$136,0,10-(E$135-('Indicator Data'!D62)^2)/(E$135-E$136)*10)))</f>
        <v>7.1111111111111107</v>
      </c>
      <c r="F60" s="61">
        <f>'Indicator Data'!E62/'Indicator Data'!$BE62</f>
        <v>0.38149548952981044</v>
      </c>
      <c r="G60" s="61">
        <f>'Indicator Data'!F62/'Indicator Data'!$BE62</f>
        <v>0.15315738563361853</v>
      </c>
      <c r="H60" s="61">
        <f t="shared" si="2"/>
        <v>0.22903709117330984</v>
      </c>
      <c r="I60" s="4">
        <f t="shared" si="3"/>
        <v>5.7259272793327458</v>
      </c>
      <c r="J60" s="61">
        <f>'Indicator Data'!G62/'Indicator Data'!$BE62</f>
        <v>5.6755196109119135E-4</v>
      </c>
      <c r="K60" s="61">
        <f>'Indicator Data'!I62/'Indicator Data'!$BE62</f>
        <v>0</v>
      </c>
      <c r="L60" s="4">
        <f t="shared" si="11"/>
        <v>0.81078851584455869</v>
      </c>
      <c r="M60" s="4">
        <f>IF('Indicator Data'!H62=0,0,IF('Indicator Data'!H62&gt;M$135,10,IF('Indicator Data'!H62&lt;M$136,0,10-(M$135-'Indicator Data'!H62)/(M$135-M$136)*10)))</f>
        <v>4.1666666666666661</v>
      </c>
      <c r="N60" s="6">
        <f t="shared" si="4"/>
        <v>7.1111111111111107</v>
      </c>
      <c r="O60" s="6">
        <f t="shared" si="12"/>
        <v>3.6851809916606726</v>
      </c>
      <c r="P60" s="6">
        <f t="shared" si="5"/>
        <v>5.7259272793327458</v>
      </c>
      <c r="Q60" s="6">
        <f t="shared" si="6"/>
        <v>4.1666666666666661</v>
      </c>
      <c r="R60" s="16">
        <f t="shared" si="7"/>
        <v>5.3379693397286587</v>
      </c>
      <c r="S60" s="6">
        <f>IF('Indicator Data'!J62=5,10,IF('Indicator Data'!J62=4,8,IF('Indicator Data'!J62=3,5,IF('Indicator Data'!J62=2,2,IF('Indicator Data'!J62=1,1,0)))))</f>
        <v>0</v>
      </c>
      <c r="T60" s="4">
        <f>IF('Indicator Data'!K62="No data","x",IF('Indicator Data'!K62&gt;1000,10,IF('Indicator Data'!K62&gt;=500,9,IF('Indicator Data'!K62&gt;=240,8,IF('Indicator Data'!K62&gt;=120,7,IF('Indicator Data'!K62&gt;=60,6,IF('Indicator Data'!K62&gt;=20,5,IF('Indicator Data'!K62&gt;=1,4,0))))))))</f>
        <v>0</v>
      </c>
      <c r="U60" s="6" t="str">
        <f t="shared" si="8"/>
        <v>x</v>
      </c>
      <c r="V60" s="4">
        <f>IF('Indicator Data'!L62="No data","x",IF('Indicator Data'!L62&gt;V$135,0,IF('Indicator Data'!L62&lt;V$136,10,(V$135-'Indicator Data'!L62)/(V$135-V$136)*10)))</f>
        <v>7.3456345639167235</v>
      </c>
      <c r="W60" s="6">
        <f t="shared" si="9"/>
        <v>3.6728172819583618</v>
      </c>
      <c r="X60" s="7">
        <f t="shared" si="10"/>
        <v>3.6728172819583618</v>
      </c>
    </row>
    <row r="61" spans="1:24" s="11" customFormat="1" x14ac:dyDescent="0.25">
      <c r="A61" s="11" t="s">
        <v>412</v>
      </c>
      <c r="B61" s="32" t="s">
        <v>12</v>
      </c>
      <c r="C61" s="32" t="s">
        <v>541</v>
      </c>
      <c r="D61" s="4">
        <f>IF('Indicator Data'!G63=0,0,IF(LOG('Indicator Data'!G63)&gt;D$135,10,IF(LOG('Indicator Data'!G63)&lt;D$136,0,10-(D$135-LOG('Indicator Data'!G63))/(D$135-D$136)*10)))</f>
        <v>5.3852988137896176</v>
      </c>
      <c r="E61" s="4">
        <f>IF('Indicator Data'!D63="No data","x",IF(('Indicator Data'!D63)^2&gt;E$135,10,IF(('Indicator Data'!D63)^2&lt;E$136,0,10-(E$135-('Indicator Data'!D63)^2)/(E$135-E$136)*10)))</f>
        <v>1.7777777777777786</v>
      </c>
      <c r="F61" s="61">
        <f>'Indicator Data'!E63/'Indicator Data'!$BE63</f>
        <v>0</v>
      </c>
      <c r="G61" s="61">
        <f>'Indicator Data'!F63/'Indicator Data'!$BE63</f>
        <v>0</v>
      </c>
      <c r="H61" s="61">
        <f t="shared" si="2"/>
        <v>0</v>
      </c>
      <c r="I61" s="4">
        <f t="shared" si="3"/>
        <v>0</v>
      </c>
      <c r="J61" s="61">
        <f>'Indicator Data'!G63/'Indicator Data'!$BE63</f>
        <v>1.3887157592944624E-3</v>
      </c>
      <c r="K61" s="61">
        <f>'Indicator Data'!I63/'Indicator Data'!$BE63</f>
        <v>0</v>
      </c>
      <c r="L61" s="4">
        <f t="shared" si="11"/>
        <v>1.9838796561349454</v>
      </c>
      <c r="M61" s="4">
        <f>IF('Indicator Data'!H63=0,0,IF('Indicator Data'!H63&gt;M$135,10,IF('Indicator Data'!H63&lt;M$136,0,10-(M$135-'Indicator Data'!H63)/(M$135-M$136)*10)))</f>
        <v>0</v>
      </c>
      <c r="N61" s="6">
        <f t="shared" si="4"/>
        <v>1.7777777777777786</v>
      </c>
      <c r="O61" s="6">
        <f t="shared" si="12"/>
        <v>3.8819469750991131</v>
      </c>
      <c r="P61" s="6">
        <f t="shared" si="5"/>
        <v>0</v>
      </c>
      <c r="Q61" s="6">
        <f t="shared" si="6"/>
        <v>0</v>
      </c>
      <c r="R61" s="16">
        <f t="shared" si="7"/>
        <v>1.5576671427057183</v>
      </c>
      <c r="S61" s="6">
        <f>IF('Indicator Data'!J63=5,10,IF('Indicator Data'!J63=4,8,IF('Indicator Data'!J63=3,5,IF('Indicator Data'!J63=2,2,IF('Indicator Data'!J63=1,1,0)))))</f>
        <v>5</v>
      </c>
      <c r="T61" s="4">
        <f>IF('Indicator Data'!K63="No data","x",IF('Indicator Data'!K63&gt;1000,10,IF('Indicator Data'!K63&gt;=500,9,IF('Indicator Data'!K63&gt;=240,8,IF('Indicator Data'!K63&gt;=120,7,IF('Indicator Data'!K63&gt;=60,6,IF('Indicator Data'!K63&gt;=20,5,IF('Indicator Data'!K63&gt;=1,4,0))))))))</f>
        <v>0</v>
      </c>
      <c r="U61" s="6" t="str">
        <f t="shared" si="8"/>
        <v>x</v>
      </c>
      <c r="V61" s="4">
        <f>IF('Indicator Data'!L63="No data","x",IF('Indicator Data'!L63&gt;V$135,0,IF('Indicator Data'!L63&lt;V$136,10,(V$135-'Indicator Data'!L63)/(V$135-V$136)*10)))</f>
        <v>7.3456345639167235</v>
      </c>
      <c r="W61" s="6">
        <f t="shared" si="9"/>
        <v>6.1728172819583618</v>
      </c>
      <c r="X61" s="7">
        <f t="shared" si="10"/>
        <v>6.1728172819583618</v>
      </c>
    </row>
    <row r="62" spans="1:24" s="11" customFormat="1" x14ac:dyDescent="0.25">
      <c r="A62" s="11" t="s">
        <v>413</v>
      </c>
      <c r="B62" s="32" t="s">
        <v>14</v>
      </c>
      <c r="C62" s="32" t="s">
        <v>542</v>
      </c>
      <c r="D62" s="4">
        <f>IF('Indicator Data'!G64=0,0,IF(LOG('Indicator Data'!G64)&gt;D$135,10,IF(LOG('Indicator Data'!G64)&lt;D$136,0,10-(D$135-LOG('Indicator Data'!G64))/(D$135-D$136)*10)))</f>
        <v>3.0567911778689583</v>
      </c>
      <c r="E62" s="4" t="str">
        <f>IF('Indicator Data'!D64="No data","x",IF(('Indicator Data'!D64)^2&gt;E$135,10,IF(('Indicator Data'!D64)^2&lt;E$136,0,10-(E$135-('Indicator Data'!D64)^2)/(E$135-E$136)*10)))</f>
        <v>x</v>
      </c>
      <c r="F62" s="61">
        <f>'Indicator Data'!E64/'Indicator Data'!$BE64</f>
        <v>0.44507471354884437</v>
      </c>
      <c r="G62" s="61">
        <f>'Indicator Data'!F64/'Indicator Data'!$BE64</f>
        <v>0.18426635035634131</v>
      </c>
      <c r="H62" s="61">
        <f t="shared" si="2"/>
        <v>0.26860394436350754</v>
      </c>
      <c r="I62" s="4">
        <f t="shared" si="3"/>
        <v>6.7150986090876881</v>
      </c>
      <c r="J62" s="61">
        <f>'Indicator Data'!G64/'Indicator Data'!$BE64</f>
        <v>5.1371717131944716E-5</v>
      </c>
      <c r="K62" s="61">
        <f>'Indicator Data'!I64/'Indicator Data'!$BE64</f>
        <v>0</v>
      </c>
      <c r="L62" s="4">
        <f t="shared" si="11"/>
        <v>7.3388167331350118E-2</v>
      </c>
      <c r="M62" s="4">
        <f>IF('Indicator Data'!H64=0,0,IF('Indicator Data'!H64&gt;M$135,10,IF('Indicator Data'!H64&lt;M$136,0,10-(M$135-'Indicator Data'!H64)/(M$135-M$136)*10)))</f>
        <v>0</v>
      </c>
      <c r="N62" s="6" t="str">
        <f t="shared" si="4"/>
        <v>x</v>
      </c>
      <c r="O62" s="6">
        <f t="shared" si="12"/>
        <v>1.6823597662251111</v>
      </c>
      <c r="P62" s="6">
        <f t="shared" si="5"/>
        <v>6.7150986090876881</v>
      </c>
      <c r="Q62" s="6">
        <f t="shared" si="6"/>
        <v>0</v>
      </c>
      <c r="R62" s="16">
        <f t="shared" si="7"/>
        <v>1.6823597662251111</v>
      </c>
      <c r="S62" s="6">
        <f>IF('Indicator Data'!J64=5,10,IF('Indicator Data'!J64=4,8,IF('Indicator Data'!J64=3,5,IF('Indicator Data'!J64=2,2,IF('Indicator Data'!J64=1,1,0)))))</f>
        <v>0</v>
      </c>
      <c r="T62" s="4">
        <f>IF('Indicator Data'!K64="No data","x",IF('Indicator Data'!K64&gt;1000,10,IF('Indicator Data'!K64&gt;=500,9,IF('Indicator Data'!K64&gt;=240,8,IF('Indicator Data'!K64&gt;=120,7,IF('Indicator Data'!K64&gt;=60,6,IF('Indicator Data'!K64&gt;=20,5,IF('Indicator Data'!K64&gt;=1,4,0))))))))</f>
        <v>0</v>
      </c>
      <c r="U62" s="6" t="str">
        <f t="shared" si="8"/>
        <v>x</v>
      </c>
      <c r="V62" s="4">
        <f>IF('Indicator Data'!L64="No data","x",IF('Indicator Data'!L64&gt;V$135,0,IF('Indicator Data'!L64&lt;V$136,10,(V$135-'Indicator Data'!L64)/(V$135-V$136)*10)))</f>
        <v>9.1065480363289719</v>
      </c>
      <c r="W62" s="6">
        <f t="shared" si="9"/>
        <v>4.553274018164486</v>
      </c>
      <c r="X62" s="7">
        <f t="shared" si="10"/>
        <v>4.553274018164486</v>
      </c>
    </row>
    <row r="63" spans="1:24" s="11" customFormat="1" x14ac:dyDescent="0.25">
      <c r="A63" s="11" t="s">
        <v>414</v>
      </c>
      <c r="B63" s="32" t="s">
        <v>14</v>
      </c>
      <c r="C63" s="32" t="s">
        <v>543</v>
      </c>
      <c r="D63" s="4">
        <f>IF('Indicator Data'!G65=0,0,IF(LOG('Indicator Data'!G65)&gt;D$135,10,IF(LOG('Indicator Data'!G65)&lt;D$136,0,10-(D$135-LOG('Indicator Data'!G65))/(D$135-D$136)*10)))</f>
        <v>7.1343975826869226</v>
      </c>
      <c r="E63" s="4" t="str">
        <f>IF('Indicator Data'!D65="No data","x",IF(('Indicator Data'!D65)^2&gt;E$135,10,IF(('Indicator Data'!D65)^2&lt;E$136,0,10-(E$135-('Indicator Data'!D65)^2)/(E$135-E$136)*10)))</f>
        <v>x</v>
      </c>
      <c r="F63" s="61">
        <f>'Indicator Data'!E65/'Indicator Data'!$BE65</f>
        <v>0.47510006355968598</v>
      </c>
      <c r="G63" s="61">
        <f>'Indicator Data'!F65/'Indicator Data'!$BE65</f>
        <v>0.29182839484662104</v>
      </c>
      <c r="H63" s="61">
        <f t="shared" si="2"/>
        <v>0.31050713049149825</v>
      </c>
      <c r="I63" s="4">
        <f t="shared" si="3"/>
        <v>7.7626782622874559</v>
      </c>
      <c r="J63" s="61">
        <f>'Indicator Data'!G65/'Indicator Data'!$BE65</f>
        <v>1.9471459356021224E-3</v>
      </c>
      <c r="K63" s="61">
        <f>'Indicator Data'!I65/'Indicator Data'!$BE65</f>
        <v>0</v>
      </c>
      <c r="L63" s="4">
        <f t="shared" si="11"/>
        <v>2.7816370508601747</v>
      </c>
      <c r="M63" s="4">
        <f>IF('Indicator Data'!H65=0,0,IF('Indicator Data'!H65&gt;M$135,10,IF('Indicator Data'!H65&lt;M$136,0,10-(M$135-'Indicator Data'!H65)/(M$135-M$136)*10)))</f>
        <v>6.25</v>
      </c>
      <c r="N63" s="6" t="str">
        <f t="shared" si="4"/>
        <v>x</v>
      </c>
      <c r="O63" s="6">
        <f t="shared" si="12"/>
        <v>5.3557716615166528</v>
      </c>
      <c r="P63" s="6">
        <f t="shared" si="5"/>
        <v>7.7626782622874559</v>
      </c>
      <c r="Q63" s="6">
        <f t="shared" si="6"/>
        <v>6.25</v>
      </c>
      <c r="R63" s="16">
        <f t="shared" si="7"/>
        <v>5.3557716615166528</v>
      </c>
      <c r="S63" s="6">
        <f>IF('Indicator Data'!J65=5,10,IF('Indicator Data'!J65=4,8,IF('Indicator Data'!J65=3,5,IF('Indicator Data'!J65=2,2,IF('Indicator Data'!J65=1,1,0)))))</f>
        <v>10</v>
      </c>
      <c r="T63" s="4">
        <f>IF('Indicator Data'!K65="No data","x",IF('Indicator Data'!K65&gt;1000,10,IF('Indicator Data'!K65&gt;=500,9,IF('Indicator Data'!K65&gt;=240,8,IF('Indicator Data'!K65&gt;=120,7,IF('Indicator Data'!K65&gt;=60,6,IF('Indicator Data'!K65&gt;=20,5,IF('Indicator Data'!K65&gt;=1,4,0))))))))</f>
        <v>10</v>
      </c>
      <c r="U63" s="6" t="str">
        <f t="shared" si="8"/>
        <v>x</v>
      </c>
      <c r="V63" s="4">
        <f>IF('Indicator Data'!L65="No data","x",IF('Indicator Data'!L65&gt;V$135,0,IF('Indicator Data'!L65&lt;V$136,10,(V$135-'Indicator Data'!L65)/(V$135-V$136)*10)))</f>
        <v>9.1065480363289719</v>
      </c>
      <c r="W63" s="6">
        <f t="shared" si="9"/>
        <v>9.5532740181644868</v>
      </c>
      <c r="X63" s="7">
        <f t="shared" si="10"/>
        <v>9.5532740181644868</v>
      </c>
    </row>
    <row r="64" spans="1:24" s="11" customFormat="1" x14ac:dyDescent="0.25">
      <c r="A64" s="11" t="s">
        <v>415</v>
      </c>
      <c r="B64" s="32" t="s">
        <v>14</v>
      </c>
      <c r="C64" s="32" t="s">
        <v>544</v>
      </c>
      <c r="D64" s="4">
        <f>IF('Indicator Data'!G66=0,0,IF(LOG('Indicator Data'!G66)&gt;D$135,10,IF(LOG('Indicator Data'!G66)&lt;D$136,0,10-(D$135-LOG('Indicator Data'!G66))/(D$135-D$136)*10)))</f>
        <v>5.683082085107614</v>
      </c>
      <c r="E64" s="4" t="str">
        <f>IF('Indicator Data'!D66="No data","x",IF(('Indicator Data'!D66)^2&gt;E$135,10,IF(('Indicator Data'!D66)^2&lt;E$136,0,10-(E$135-('Indicator Data'!D66)^2)/(E$135-E$136)*10)))</f>
        <v>x</v>
      </c>
      <c r="F64" s="61">
        <f>'Indicator Data'!E66/'Indicator Data'!$BE66</f>
        <v>0.78374880503687394</v>
      </c>
      <c r="G64" s="61">
        <f>'Indicator Data'!F66/'Indicator Data'!$BE66</f>
        <v>0.14645038764614651</v>
      </c>
      <c r="H64" s="61">
        <f t="shared" si="2"/>
        <v>0.42848699942997359</v>
      </c>
      <c r="I64" s="4">
        <f t="shared" si="3"/>
        <v>10</v>
      </c>
      <c r="J64" s="61">
        <f>'Indicator Data'!G66/'Indicator Data'!$BE66</f>
        <v>4.0675905185245573E-4</v>
      </c>
      <c r="K64" s="61">
        <f>'Indicator Data'!I66/'Indicator Data'!$BE66</f>
        <v>0</v>
      </c>
      <c r="L64" s="4">
        <f t="shared" si="11"/>
        <v>0.58108435978922302</v>
      </c>
      <c r="M64" s="4">
        <f>IF('Indicator Data'!H66=0,0,IF('Indicator Data'!H66&gt;M$135,10,IF('Indicator Data'!H66&lt;M$136,0,10-(M$135-'Indicator Data'!H66)/(M$135-M$136)*10)))</f>
        <v>0</v>
      </c>
      <c r="N64" s="6" t="str">
        <f t="shared" si="4"/>
        <v>x</v>
      </c>
      <c r="O64" s="6">
        <f t="shared" si="12"/>
        <v>3.5508670111650984</v>
      </c>
      <c r="P64" s="6">
        <f t="shared" si="5"/>
        <v>10</v>
      </c>
      <c r="Q64" s="6">
        <f t="shared" si="6"/>
        <v>0</v>
      </c>
      <c r="R64" s="16">
        <f t="shared" si="7"/>
        <v>3.5508670111650984</v>
      </c>
      <c r="S64" s="6">
        <f>IF('Indicator Data'!J66=5,10,IF('Indicator Data'!J66=4,8,IF('Indicator Data'!J66=3,5,IF('Indicator Data'!J66=2,2,IF('Indicator Data'!J66=1,1,0)))))</f>
        <v>0</v>
      </c>
      <c r="T64" s="4">
        <f>IF('Indicator Data'!K66="No data","x",IF('Indicator Data'!K66&gt;1000,10,IF('Indicator Data'!K66&gt;=500,9,IF('Indicator Data'!K66&gt;=240,8,IF('Indicator Data'!K66&gt;=120,7,IF('Indicator Data'!K66&gt;=60,6,IF('Indicator Data'!K66&gt;=20,5,IF('Indicator Data'!K66&gt;=1,4,0))))))))</f>
        <v>4</v>
      </c>
      <c r="U64" s="6">
        <f t="shared" si="8"/>
        <v>4</v>
      </c>
      <c r="V64" s="4">
        <f>IF('Indicator Data'!L66="No data","x",IF('Indicator Data'!L66&gt;V$135,0,IF('Indicator Data'!L66&lt;V$136,10,(V$135-'Indicator Data'!L66)/(V$135-V$136)*10)))</f>
        <v>9.1065480363289719</v>
      </c>
      <c r="W64" s="6">
        <f t="shared" si="9"/>
        <v>4.553274018164486</v>
      </c>
      <c r="X64" s="7">
        <f t="shared" si="10"/>
        <v>4.3251608519885609</v>
      </c>
    </row>
    <row r="65" spans="1:24" s="11" customFormat="1" x14ac:dyDescent="0.25">
      <c r="A65" s="11" t="s">
        <v>416</v>
      </c>
      <c r="B65" s="32" t="s">
        <v>14</v>
      </c>
      <c r="C65" s="32" t="s">
        <v>545</v>
      </c>
      <c r="D65" s="4">
        <f>IF('Indicator Data'!G67=0,0,IF(LOG('Indicator Data'!G67)&gt;D$135,10,IF(LOG('Indicator Data'!G67)&lt;D$136,0,10-(D$135-LOG('Indicator Data'!G67))/(D$135-D$136)*10)))</f>
        <v>6.8249357142488885</v>
      </c>
      <c r="E65" s="4" t="str">
        <f>IF('Indicator Data'!D67="No data","x",IF(('Indicator Data'!D67)^2&gt;E$135,10,IF(('Indicator Data'!D67)^2&lt;E$136,0,10-(E$135-('Indicator Data'!D67)^2)/(E$135-E$136)*10)))</f>
        <v>x</v>
      </c>
      <c r="F65" s="61">
        <f>'Indicator Data'!E67/'Indicator Data'!$BE67</f>
        <v>0.65916473327540104</v>
      </c>
      <c r="G65" s="61">
        <f>'Indicator Data'!F67/'Indicator Data'!$BE67</f>
        <v>2.4716204292879171E-2</v>
      </c>
      <c r="H65" s="61">
        <f t="shared" si="2"/>
        <v>0.33576141771092033</v>
      </c>
      <c r="I65" s="4">
        <f t="shared" si="3"/>
        <v>8.3940354427730082</v>
      </c>
      <c r="J65" s="61">
        <f>'Indicator Data'!G67/'Indicator Data'!$BE67</f>
        <v>1.1195878248889586E-3</v>
      </c>
      <c r="K65" s="61">
        <f>'Indicator Data'!I67/'Indicator Data'!$BE67</f>
        <v>0</v>
      </c>
      <c r="L65" s="4">
        <f t="shared" si="11"/>
        <v>1.5994111784127973</v>
      </c>
      <c r="M65" s="4">
        <f>IF('Indicator Data'!H67=0,0,IF('Indicator Data'!H67&gt;M$135,10,IF('Indicator Data'!H67&lt;M$136,0,10-(M$135-'Indicator Data'!H67)/(M$135-M$136)*10)))</f>
        <v>6.25</v>
      </c>
      <c r="N65" s="6" t="str">
        <f t="shared" si="4"/>
        <v>x</v>
      </c>
      <c r="O65" s="6">
        <f t="shared" si="12"/>
        <v>4.7260649692365222</v>
      </c>
      <c r="P65" s="6">
        <f t="shared" si="5"/>
        <v>8.3940354427730082</v>
      </c>
      <c r="Q65" s="6">
        <f t="shared" si="6"/>
        <v>6.25</v>
      </c>
      <c r="R65" s="16">
        <f t="shared" si="7"/>
        <v>4.7260649692365222</v>
      </c>
      <c r="S65" s="6">
        <f>IF('Indicator Data'!J67=5,10,IF('Indicator Data'!J67=4,8,IF('Indicator Data'!J67=3,5,IF('Indicator Data'!J67=2,2,IF('Indicator Data'!J67=1,1,0)))))</f>
        <v>0</v>
      </c>
      <c r="T65" s="4">
        <f>IF('Indicator Data'!K67="No data","x",IF('Indicator Data'!K67&gt;1000,10,IF('Indicator Data'!K67&gt;=500,9,IF('Indicator Data'!K67&gt;=240,8,IF('Indicator Data'!K67&gt;=120,7,IF('Indicator Data'!K67&gt;=60,6,IF('Indicator Data'!K67&gt;=20,5,IF('Indicator Data'!K67&gt;=1,4,0))))))))</f>
        <v>4</v>
      </c>
      <c r="U65" s="6">
        <f t="shared" si="8"/>
        <v>4</v>
      </c>
      <c r="V65" s="4">
        <f>IF('Indicator Data'!L67="No data","x",IF('Indicator Data'!L67&gt;V$135,0,IF('Indicator Data'!L67&lt;V$136,10,(V$135-'Indicator Data'!L67)/(V$135-V$136)*10)))</f>
        <v>9.1065480363289719</v>
      </c>
      <c r="W65" s="6">
        <f t="shared" si="9"/>
        <v>4.553274018164486</v>
      </c>
      <c r="X65" s="7">
        <f t="shared" si="10"/>
        <v>4.3251608519885609</v>
      </c>
    </row>
    <row r="66" spans="1:24" s="11" customFormat="1" x14ac:dyDescent="0.25">
      <c r="A66" s="11" t="s">
        <v>417</v>
      </c>
      <c r="B66" s="32" t="s">
        <v>14</v>
      </c>
      <c r="C66" s="32" t="s">
        <v>546</v>
      </c>
      <c r="D66" s="4">
        <f>IF('Indicator Data'!G68=0,0,IF(LOG('Indicator Data'!G68)&gt;D$135,10,IF(LOG('Indicator Data'!G68)&lt;D$136,0,10-(D$135-LOG('Indicator Data'!G68))/(D$135-D$136)*10)))</f>
        <v>7.6252724072946698</v>
      </c>
      <c r="E66" s="4" t="str">
        <f>IF('Indicator Data'!D68="No data","x",IF(('Indicator Data'!D68)^2&gt;E$135,10,IF(('Indicator Data'!D68)^2&lt;E$136,0,10-(E$135-('Indicator Data'!D68)^2)/(E$135-E$136)*10)))</f>
        <v>x</v>
      </c>
      <c r="F66" s="61">
        <f>'Indicator Data'!E68/'Indicator Data'!$BE68</f>
        <v>0.74571674972821422</v>
      </c>
      <c r="G66" s="61">
        <f>'Indicator Data'!F68/'Indicator Data'!$BE68</f>
        <v>0.14839600511806292</v>
      </c>
      <c r="H66" s="61">
        <f t="shared" si="2"/>
        <v>0.40995737614362282</v>
      </c>
      <c r="I66" s="4">
        <f t="shared" si="3"/>
        <v>10</v>
      </c>
      <c r="J66" s="61">
        <f>'Indicator Data'!G68/'Indicator Data'!$BE68</f>
        <v>2.0406430343850989E-3</v>
      </c>
      <c r="K66" s="61">
        <f>'Indicator Data'!I68/'Indicator Data'!$BE68</f>
        <v>0</v>
      </c>
      <c r="L66" s="4">
        <f t="shared" si="11"/>
        <v>2.9152043348358561</v>
      </c>
      <c r="M66" s="4">
        <f>IF('Indicator Data'!H68=0,0,IF('Indicator Data'!H68&gt;M$135,10,IF('Indicator Data'!H68&lt;M$136,0,10-(M$135-'Indicator Data'!H68)/(M$135-M$136)*10)))</f>
        <v>8.3333333333333339</v>
      </c>
      <c r="N66" s="6" t="str">
        <f t="shared" si="4"/>
        <v>x</v>
      </c>
      <c r="O66" s="6">
        <f t="shared" si="12"/>
        <v>5.7660564758794264</v>
      </c>
      <c r="P66" s="6">
        <f t="shared" si="5"/>
        <v>10</v>
      </c>
      <c r="Q66" s="6">
        <f t="shared" si="6"/>
        <v>8.3333333333333339</v>
      </c>
      <c r="R66" s="16">
        <f t="shared" si="7"/>
        <v>5.7660564758794264</v>
      </c>
      <c r="S66" s="6">
        <f>IF('Indicator Data'!J68=5,10,IF('Indicator Data'!J68=4,8,IF('Indicator Data'!J68=3,5,IF('Indicator Data'!J68=2,2,IF('Indicator Data'!J68=1,1,0)))))</f>
        <v>8</v>
      </c>
      <c r="T66" s="4">
        <f>IF('Indicator Data'!K68="No data","x",IF('Indicator Data'!K68&gt;1000,10,IF('Indicator Data'!K68&gt;=500,9,IF('Indicator Data'!K68&gt;=240,8,IF('Indicator Data'!K68&gt;=120,7,IF('Indicator Data'!K68&gt;=60,6,IF('Indicator Data'!K68&gt;=20,5,IF('Indicator Data'!K68&gt;=1,4,0))))))))</f>
        <v>6</v>
      </c>
      <c r="U66" s="6" t="str">
        <f t="shared" si="8"/>
        <v>x</v>
      </c>
      <c r="V66" s="4">
        <f>IF('Indicator Data'!L68="No data","x",IF('Indicator Data'!L68&gt;V$135,0,IF('Indicator Data'!L68&lt;V$136,10,(V$135-'Indicator Data'!L68)/(V$135-V$136)*10)))</f>
        <v>9.1065480363289719</v>
      </c>
      <c r="W66" s="6">
        <f t="shared" si="9"/>
        <v>8.5532740181644868</v>
      </c>
      <c r="X66" s="7">
        <f t="shared" si="10"/>
        <v>8.5532740181644868</v>
      </c>
    </row>
    <row r="67" spans="1:24" s="11" customFormat="1" x14ac:dyDescent="0.25">
      <c r="A67" s="11" t="s">
        <v>418</v>
      </c>
      <c r="B67" s="32" t="s">
        <v>14</v>
      </c>
      <c r="C67" s="32" t="s">
        <v>547</v>
      </c>
      <c r="D67" s="4">
        <f>IF('Indicator Data'!G69=0,0,IF(LOG('Indicator Data'!G69)&gt;D$135,10,IF(LOG('Indicator Data'!G69)&lt;D$136,0,10-(D$135-LOG('Indicator Data'!G69))/(D$135-D$136)*10)))</f>
        <v>6.3461201292755431</v>
      </c>
      <c r="E67" s="4" t="str">
        <f>IF('Indicator Data'!D69="No data","x",IF(('Indicator Data'!D69)^2&gt;E$135,10,IF(('Indicator Data'!D69)^2&lt;E$136,0,10-(E$135-('Indicator Data'!D69)^2)/(E$135-E$136)*10)))</f>
        <v>x</v>
      </c>
      <c r="F67" s="61">
        <f>'Indicator Data'!E69/'Indicator Data'!$BE69</f>
        <v>0.38838989401020252</v>
      </c>
      <c r="G67" s="61">
        <f>'Indicator Data'!F69/'Indicator Data'!$BE69</f>
        <v>9.8533501921971314E-2</v>
      </c>
      <c r="H67" s="61">
        <f t="shared" si="2"/>
        <v>0.21882832248559408</v>
      </c>
      <c r="I67" s="4">
        <f t="shared" si="3"/>
        <v>5.4707080621398516</v>
      </c>
      <c r="J67" s="61">
        <f>'Indicator Data'!G69/'Indicator Data'!$BE69</f>
        <v>7.0065005318248233E-4</v>
      </c>
      <c r="K67" s="61">
        <f>'Indicator Data'!I69/'Indicator Data'!$BE69</f>
        <v>0</v>
      </c>
      <c r="L67" s="4">
        <f t="shared" ref="L67:L98" si="13">IF(J67&gt;L$135,10,IF(J67&lt;L$136,0,10-(L$135-J67)/(L$135-L$136)*10))</f>
        <v>1.0009286474035459</v>
      </c>
      <c r="M67" s="4">
        <f>IF('Indicator Data'!H69=0,0,IF('Indicator Data'!H69&gt;M$135,10,IF('Indicator Data'!H69&lt;M$136,0,10-(M$135-'Indicator Data'!H69)/(M$135-M$136)*10)))</f>
        <v>5.2083333333333339</v>
      </c>
      <c r="N67" s="6" t="str">
        <f t="shared" si="4"/>
        <v>x</v>
      </c>
      <c r="O67" s="6">
        <f t="shared" ref="O67:O98" si="14">(10-GEOMEAN(((10-D67)/10*9+1),((10-L67)/10*9+1)))/9*10</f>
        <v>4.1702950017275295</v>
      </c>
      <c r="P67" s="6">
        <f t="shared" si="5"/>
        <v>5.4707080621398516</v>
      </c>
      <c r="Q67" s="6">
        <f t="shared" si="6"/>
        <v>5.2083333333333339</v>
      </c>
      <c r="R67" s="16">
        <f t="shared" si="7"/>
        <v>4.1702950017275295</v>
      </c>
      <c r="S67" s="6">
        <f>IF('Indicator Data'!J69=5,10,IF('Indicator Data'!J69=4,8,IF('Indicator Data'!J69=3,5,IF('Indicator Data'!J69=2,2,IF('Indicator Data'!J69=1,1,0)))))</f>
        <v>5</v>
      </c>
      <c r="T67" s="4">
        <f>IF('Indicator Data'!K69="No data","x",IF('Indicator Data'!K69&gt;1000,10,IF('Indicator Data'!K69&gt;=500,9,IF('Indicator Data'!K69&gt;=240,8,IF('Indicator Data'!K69&gt;=120,7,IF('Indicator Data'!K69&gt;=60,6,IF('Indicator Data'!K69&gt;=20,5,IF('Indicator Data'!K69&gt;=1,4,0))))))))</f>
        <v>8</v>
      </c>
      <c r="U67" s="6">
        <f t="shared" si="8"/>
        <v>8</v>
      </c>
      <c r="V67" s="4">
        <f>IF('Indicator Data'!L69="No data","x",IF('Indicator Data'!L69&gt;V$135,0,IF('Indicator Data'!L69&lt;V$136,10,(V$135-'Indicator Data'!L69)/(V$135-V$136)*10)))</f>
        <v>9.1065480363289719</v>
      </c>
      <c r="W67" s="6">
        <f t="shared" si="9"/>
        <v>7.053274018164486</v>
      </c>
      <c r="X67" s="7">
        <f t="shared" si="10"/>
        <v>7.2951608519885607</v>
      </c>
    </row>
    <row r="68" spans="1:24" s="11" customFormat="1" x14ac:dyDescent="0.25">
      <c r="A68" s="11" t="s">
        <v>419</v>
      </c>
      <c r="B68" s="32" t="s">
        <v>14</v>
      </c>
      <c r="C68" s="32" t="s">
        <v>548</v>
      </c>
      <c r="D68" s="4">
        <f>IF('Indicator Data'!G70=0,0,IF(LOG('Indicator Data'!G70)&gt;D$135,10,IF(LOG('Indicator Data'!G70)&lt;D$136,0,10-(D$135-LOG('Indicator Data'!G70))/(D$135-D$136)*10)))</f>
        <v>8.0871786464067554</v>
      </c>
      <c r="E68" s="4" t="str">
        <f>IF('Indicator Data'!D70="No data","x",IF(('Indicator Data'!D70)^2&gt;E$135,10,IF(('Indicator Data'!D70)^2&lt;E$136,0,10-(E$135-('Indicator Data'!D70)^2)/(E$135-E$136)*10)))</f>
        <v>x</v>
      </c>
      <c r="F68" s="61">
        <f>'Indicator Data'!E70/'Indicator Data'!$BE70</f>
        <v>0.40110144324317853</v>
      </c>
      <c r="G68" s="61">
        <f>'Indicator Data'!F70/'Indicator Data'!$BE70</f>
        <v>5.8508619642248995E-2</v>
      </c>
      <c r="H68" s="61">
        <f t="shared" ref="H68:H131" si="15">F68*0.5+G68*0.25</f>
        <v>0.21517787653215151</v>
      </c>
      <c r="I68" s="4">
        <f t="shared" ref="I68:I131" si="16">IF(H68=0,0,IF(H68&gt;I$135,10,IF(H68&lt;I$136,0,10-(I$135-H68)/(I$135-I$136)*10)))</f>
        <v>5.3794469133037879</v>
      </c>
      <c r="J68" s="61">
        <f>'Indicator Data'!G70/'Indicator Data'!$BE70</f>
        <v>3.4835155718663216E-3</v>
      </c>
      <c r="K68" s="61">
        <f>'Indicator Data'!I70/'Indicator Data'!$BE70</f>
        <v>0</v>
      </c>
      <c r="L68" s="4">
        <f t="shared" si="13"/>
        <v>4.9764508169518882</v>
      </c>
      <c r="M68" s="4">
        <f>IF('Indicator Data'!H70=0,0,IF('Indicator Data'!H70&gt;M$135,10,IF('Indicator Data'!H70&lt;M$136,0,10-(M$135-'Indicator Data'!H70)/(M$135-M$136)*10)))</f>
        <v>6.25</v>
      </c>
      <c r="N68" s="6" t="str">
        <f t="shared" ref="N68:N131" si="17">E68</f>
        <v>x</v>
      </c>
      <c r="O68" s="6">
        <f t="shared" si="14"/>
        <v>6.8040473289689372</v>
      </c>
      <c r="P68" s="6">
        <f t="shared" ref="P68:P131" si="18">I68</f>
        <v>5.3794469133037879</v>
      </c>
      <c r="Q68" s="6">
        <f t="shared" ref="Q68:Q131" si="19">M68</f>
        <v>6.25</v>
      </c>
      <c r="R68" s="16">
        <f t="shared" ref="R68:R131" si="20">IF(N68="x",O68,(10-GEOMEAN(((10-N68)/10*9+1),((10-O68)/10*9+1),((10-P68)/10*9+1),((10-Q68)/10*9+1)))/9*10)</f>
        <v>6.8040473289689372</v>
      </c>
      <c r="S68" s="6">
        <f>IF('Indicator Data'!J70=5,10,IF('Indicator Data'!J70=4,8,IF('Indicator Data'!J70=3,5,IF('Indicator Data'!J70=2,2,IF('Indicator Data'!J70=1,1,0)))))</f>
        <v>10</v>
      </c>
      <c r="T68" s="4">
        <f>IF('Indicator Data'!K70="No data","x",IF('Indicator Data'!K70&gt;1000,10,IF('Indicator Data'!K70&gt;=500,9,IF('Indicator Data'!K70&gt;=240,8,IF('Indicator Data'!K70&gt;=120,7,IF('Indicator Data'!K70&gt;=60,6,IF('Indicator Data'!K70&gt;=20,5,IF('Indicator Data'!K70&gt;=1,4,0))))))))</f>
        <v>10</v>
      </c>
      <c r="U68" s="6" t="str">
        <f t="shared" ref="U68:U131" si="21">IF(T68&gt;S68,T68,"x")</f>
        <v>x</v>
      </c>
      <c r="V68" s="4">
        <f>IF('Indicator Data'!L70="No data","x",IF('Indicator Data'!L70&gt;V$135,0,IF('Indicator Data'!L70&lt;V$136,10,(V$135-'Indicator Data'!L70)/(V$135-V$136)*10)))</f>
        <v>9.1065480363289719</v>
      </c>
      <c r="W68" s="6">
        <f t="shared" ref="W68:W131" si="22">AVERAGE(S68,V68)</f>
        <v>9.5532740181644868</v>
      </c>
      <c r="X68" s="7">
        <f t="shared" ref="X68:X131" si="23">IF(U68="x",W68,(W68*0.66)+(U68*0.33))</f>
        <v>9.5532740181644868</v>
      </c>
    </row>
    <row r="69" spans="1:24" s="11" customFormat="1" x14ac:dyDescent="0.25">
      <c r="A69" s="11" t="s">
        <v>420</v>
      </c>
      <c r="B69" s="32" t="s">
        <v>14</v>
      </c>
      <c r="C69" s="32" t="s">
        <v>549</v>
      </c>
      <c r="D69" s="4">
        <f>IF('Indicator Data'!G71=0,0,IF(LOG('Indicator Data'!G71)&gt;D$135,10,IF(LOG('Indicator Data'!G71)&lt;D$136,0,10-(D$135-LOG('Indicator Data'!G71))/(D$135-D$136)*10)))</f>
        <v>4.6033986761371368</v>
      </c>
      <c r="E69" s="4" t="str">
        <f>IF('Indicator Data'!D71="No data","x",IF(('Indicator Data'!D71)^2&gt;E$135,10,IF(('Indicator Data'!D71)^2&lt;E$136,0,10-(E$135-('Indicator Data'!D71)^2)/(E$135-E$136)*10)))</f>
        <v>x</v>
      </c>
      <c r="F69" s="61">
        <f>'Indicator Data'!E71/'Indicator Data'!$BE71</f>
        <v>3.905562680721268E-3</v>
      </c>
      <c r="G69" s="61">
        <f>'Indicator Data'!F71/'Indicator Data'!$BE71</f>
        <v>0.87035260925150504</v>
      </c>
      <c r="H69" s="61">
        <f t="shared" si="15"/>
        <v>0.2195409336532369</v>
      </c>
      <c r="I69" s="4">
        <f t="shared" si="16"/>
        <v>5.4885233413309216</v>
      </c>
      <c r="J69" s="61">
        <f>'Indicator Data'!G71/'Indicator Data'!$BE71</f>
        <v>3.5292454432559372E-4</v>
      </c>
      <c r="K69" s="61">
        <f>'Indicator Data'!I71/'Indicator Data'!$BE71</f>
        <v>0</v>
      </c>
      <c r="L69" s="4">
        <f t="shared" si="13"/>
        <v>0.50417792046513377</v>
      </c>
      <c r="M69" s="4">
        <f>IF('Indicator Data'!H71=0,0,IF('Indicator Data'!H71&gt;M$135,10,IF('Indicator Data'!H71&lt;M$136,0,10-(M$135-'Indicator Data'!H71)/(M$135-M$136)*10)))</f>
        <v>0</v>
      </c>
      <c r="N69" s="6" t="str">
        <f t="shared" si="17"/>
        <v>x</v>
      </c>
      <c r="O69" s="6">
        <f t="shared" si="14"/>
        <v>2.8028699601992657</v>
      </c>
      <c r="P69" s="6">
        <f t="shared" si="18"/>
        <v>5.4885233413309216</v>
      </c>
      <c r="Q69" s="6">
        <f t="shared" si="19"/>
        <v>0</v>
      </c>
      <c r="R69" s="16">
        <f t="shared" si="20"/>
        <v>2.8028699601992657</v>
      </c>
      <c r="S69" s="6">
        <f>IF('Indicator Data'!J71=5,10,IF('Indicator Data'!J71=4,8,IF('Indicator Data'!J71=3,5,IF('Indicator Data'!J71=2,2,IF('Indicator Data'!J71=1,1,0)))))</f>
        <v>0</v>
      </c>
      <c r="T69" s="4">
        <f>IF('Indicator Data'!K71="No data","x",IF('Indicator Data'!K71&gt;1000,10,IF('Indicator Data'!K71&gt;=500,9,IF('Indicator Data'!K71&gt;=240,8,IF('Indicator Data'!K71&gt;=120,7,IF('Indicator Data'!K71&gt;=60,6,IF('Indicator Data'!K71&gt;=20,5,IF('Indicator Data'!K71&gt;=1,4,0))))))))</f>
        <v>4</v>
      </c>
      <c r="U69" s="6">
        <f t="shared" si="21"/>
        <v>4</v>
      </c>
      <c r="V69" s="4">
        <f>IF('Indicator Data'!L71="No data","x",IF('Indicator Data'!L71&gt;V$135,0,IF('Indicator Data'!L71&lt;V$136,10,(V$135-'Indicator Data'!L71)/(V$135-V$136)*10)))</f>
        <v>9.1065480363289719</v>
      </c>
      <c r="W69" s="6">
        <f t="shared" si="22"/>
        <v>4.553274018164486</v>
      </c>
      <c r="X69" s="7">
        <f t="shared" si="23"/>
        <v>4.3251608519885609</v>
      </c>
    </row>
    <row r="70" spans="1:24" s="11" customFormat="1" x14ac:dyDescent="0.25">
      <c r="A70" s="11" t="s">
        <v>421</v>
      </c>
      <c r="B70" s="32" t="s">
        <v>14</v>
      </c>
      <c r="C70" s="32" t="s">
        <v>550</v>
      </c>
      <c r="D70" s="4">
        <f>IF('Indicator Data'!G72=0,0,IF(LOG('Indicator Data'!G72)&gt;D$135,10,IF(LOG('Indicator Data'!G72)&lt;D$136,0,10-(D$135-LOG('Indicator Data'!G72))/(D$135-D$136)*10)))</f>
        <v>6.2374724342079197</v>
      </c>
      <c r="E70" s="4" t="str">
        <f>IF('Indicator Data'!D72="No data","x",IF(('Indicator Data'!D72)^2&gt;E$135,10,IF(('Indicator Data'!D72)^2&lt;E$136,0,10-(E$135-('Indicator Data'!D72)^2)/(E$135-E$136)*10)))</f>
        <v>x</v>
      </c>
      <c r="F70" s="61">
        <f>'Indicator Data'!E72/'Indicator Data'!$BE72</f>
        <v>0.3839908530802989</v>
      </c>
      <c r="G70" s="61">
        <f>'Indicator Data'!F72/'Indicator Data'!$BE72</f>
        <v>0.32778829291356421</v>
      </c>
      <c r="H70" s="61">
        <f t="shared" si="15"/>
        <v>0.27394249976854051</v>
      </c>
      <c r="I70" s="4">
        <f t="shared" si="16"/>
        <v>6.8485624942135122</v>
      </c>
      <c r="J70" s="61">
        <f>'Indicator Data'!G72/'Indicator Data'!$BE72</f>
        <v>9.3662444266201495E-4</v>
      </c>
      <c r="K70" s="61">
        <f>'Indicator Data'!I72/'Indicator Data'!$BE72</f>
        <v>0</v>
      </c>
      <c r="L70" s="4">
        <f t="shared" si="13"/>
        <v>1.3380349180885922</v>
      </c>
      <c r="M70" s="4">
        <f>IF('Indicator Data'!H72=0,0,IF('Indicator Data'!H72&gt;M$135,10,IF('Indicator Data'!H72&lt;M$136,0,10-(M$135-'Indicator Data'!H72)/(M$135-M$136)*10)))</f>
        <v>2.0833333333333339</v>
      </c>
      <c r="N70" s="6" t="str">
        <f t="shared" si="17"/>
        <v>x</v>
      </c>
      <c r="O70" s="6">
        <f t="shared" si="14"/>
        <v>4.2096299565591151</v>
      </c>
      <c r="P70" s="6">
        <f t="shared" si="18"/>
        <v>6.8485624942135122</v>
      </c>
      <c r="Q70" s="6">
        <f t="shared" si="19"/>
        <v>2.0833333333333339</v>
      </c>
      <c r="R70" s="16">
        <f t="shared" si="20"/>
        <v>4.2096299565591151</v>
      </c>
      <c r="S70" s="6">
        <f>IF('Indicator Data'!J72=5,10,IF('Indicator Data'!J72=4,8,IF('Indicator Data'!J72=3,5,IF('Indicator Data'!J72=2,2,IF('Indicator Data'!J72=1,1,0)))))</f>
        <v>0</v>
      </c>
      <c r="T70" s="4">
        <f>IF('Indicator Data'!K72="No data","x",IF('Indicator Data'!K72&gt;1000,10,IF('Indicator Data'!K72&gt;=500,9,IF('Indicator Data'!K72&gt;=240,8,IF('Indicator Data'!K72&gt;=120,7,IF('Indicator Data'!K72&gt;=60,6,IF('Indicator Data'!K72&gt;=20,5,IF('Indicator Data'!K72&gt;=1,4,0))))))))</f>
        <v>4</v>
      </c>
      <c r="U70" s="6">
        <f t="shared" si="21"/>
        <v>4</v>
      </c>
      <c r="V70" s="4">
        <f>IF('Indicator Data'!L72="No data","x",IF('Indicator Data'!L72&gt;V$135,0,IF('Indicator Data'!L72&lt;V$136,10,(V$135-'Indicator Data'!L72)/(V$135-V$136)*10)))</f>
        <v>9.1065480363289719</v>
      </c>
      <c r="W70" s="6">
        <f t="shared" si="22"/>
        <v>4.553274018164486</v>
      </c>
      <c r="X70" s="7">
        <f t="shared" si="23"/>
        <v>4.3251608519885609</v>
      </c>
    </row>
    <row r="71" spans="1:24" s="11" customFormat="1" x14ac:dyDescent="0.25">
      <c r="A71" s="11" t="s">
        <v>422</v>
      </c>
      <c r="B71" s="32" t="s">
        <v>14</v>
      </c>
      <c r="C71" s="32" t="s">
        <v>551</v>
      </c>
      <c r="D71" s="4">
        <f>IF('Indicator Data'!G73=0,0,IF(LOG('Indicator Data'!G73)&gt;D$135,10,IF(LOG('Indicator Data'!G73)&lt;D$136,0,10-(D$135-LOG('Indicator Data'!G73))/(D$135-D$136)*10)))</f>
        <v>6.8088444038301423</v>
      </c>
      <c r="E71" s="4" t="str">
        <f>IF('Indicator Data'!D73="No data","x",IF(('Indicator Data'!D73)^2&gt;E$135,10,IF(('Indicator Data'!D73)^2&lt;E$136,0,10-(E$135-('Indicator Data'!D73)^2)/(E$135-E$136)*10)))</f>
        <v>x</v>
      </c>
      <c r="F71" s="61">
        <f>'Indicator Data'!E73/'Indicator Data'!$BE73</f>
        <v>0.36595957096892195</v>
      </c>
      <c r="G71" s="61">
        <f>'Indicator Data'!F73/'Indicator Data'!$BE73</f>
        <v>0.37585920156080799</v>
      </c>
      <c r="H71" s="61">
        <f t="shared" si="15"/>
        <v>0.27694458587466297</v>
      </c>
      <c r="I71" s="4">
        <f t="shared" si="16"/>
        <v>6.9236146468665734</v>
      </c>
      <c r="J71" s="61">
        <f>'Indicator Data'!G73/'Indicator Data'!$BE73</f>
        <v>1.0991049492544221E-3</v>
      </c>
      <c r="K71" s="61">
        <f>'Indicator Data'!I73/'Indicator Data'!$BE73</f>
        <v>0</v>
      </c>
      <c r="L71" s="4">
        <f t="shared" si="13"/>
        <v>1.5701499275063178</v>
      </c>
      <c r="M71" s="4">
        <f>IF('Indicator Data'!H73=0,0,IF('Indicator Data'!H73&gt;M$135,10,IF('Indicator Data'!H73&lt;M$136,0,10-(M$135-'Indicator Data'!H73)/(M$135-M$136)*10)))</f>
        <v>0</v>
      </c>
      <c r="N71" s="6" t="str">
        <f t="shared" si="17"/>
        <v>x</v>
      </c>
      <c r="O71" s="6">
        <f t="shared" si="14"/>
        <v>4.7042585565658666</v>
      </c>
      <c r="P71" s="6">
        <f t="shared" si="18"/>
        <v>6.9236146468665734</v>
      </c>
      <c r="Q71" s="6">
        <f t="shared" si="19"/>
        <v>0</v>
      </c>
      <c r="R71" s="16">
        <f t="shared" si="20"/>
        <v>4.7042585565658666</v>
      </c>
      <c r="S71" s="6">
        <f>IF('Indicator Data'!J73=5,10,IF('Indicator Data'!J73=4,8,IF('Indicator Data'!J73=3,5,IF('Indicator Data'!J73=2,2,IF('Indicator Data'!J73=1,1,0)))))</f>
        <v>0</v>
      </c>
      <c r="T71" s="4">
        <f>IF('Indicator Data'!K73="No data","x",IF('Indicator Data'!K73&gt;1000,10,IF('Indicator Data'!K73&gt;=500,9,IF('Indicator Data'!K73&gt;=240,8,IF('Indicator Data'!K73&gt;=120,7,IF('Indicator Data'!K73&gt;=60,6,IF('Indicator Data'!K73&gt;=20,5,IF('Indicator Data'!K73&gt;=1,4,0))))))))</f>
        <v>5</v>
      </c>
      <c r="U71" s="6">
        <f t="shared" si="21"/>
        <v>5</v>
      </c>
      <c r="V71" s="4">
        <f>IF('Indicator Data'!L73="No data","x",IF('Indicator Data'!L73&gt;V$135,0,IF('Indicator Data'!L73&lt;V$136,10,(V$135-'Indicator Data'!L73)/(V$135-V$136)*10)))</f>
        <v>9.1065480363289719</v>
      </c>
      <c r="W71" s="6">
        <f t="shared" si="22"/>
        <v>4.553274018164486</v>
      </c>
      <c r="X71" s="7">
        <f t="shared" si="23"/>
        <v>4.655160851988561</v>
      </c>
    </row>
    <row r="72" spans="1:24" s="11" customFormat="1" x14ac:dyDescent="0.25">
      <c r="A72" s="11" t="s">
        <v>423</v>
      </c>
      <c r="B72" s="32" t="s">
        <v>14</v>
      </c>
      <c r="C72" s="32" t="s">
        <v>552</v>
      </c>
      <c r="D72" s="4">
        <f>IF('Indicator Data'!G74=0,0,IF(LOG('Indicator Data'!G74)&gt;D$135,10,IF(LOG('Indicator Data'!G74)&lt;D$136,0,10-(D$135-LOG('Indicator Data'!G74))/(D$135-D$136)*10)))</f>
        <v>6.5056927107504814</v>
      </c>
      <c r="E72" s="4" t="str">
        <f>IF('Indicator Data'!D74="No data","x",IF(('Indicator Data'!D74)^2&gt;E$135,10,IF(('Indicator Data'!D74)^2&lt;E$136,0,10-(E$135-('Indicator Data'!D74)^2)/(E$135-E$136)*10)))</f>
        <v>x</v>
      </c>
      <c r="F72" s="61">
        <f>'Indicator Data'!E74/'Indicator Data'!$BE74</f>
        <v>0.16781726838855474</v>
      </c>
      <c r="G72" s="61">
        <f>'Indicator Data'!F74/'Indicator Data'!$BE74</f>
        <v>0.31888125822239438</v>
      </c>
      <c r="H72" s="61">
        <f t="shared" si="15"/>
        <v>0.16362894874987596</v>
      </c>
      <c r="I72" s="4">
        <f t="shared" si="16"/>
        <v>4.090723718746899</v>
      </c>
      <c r="J72" s="61">
        <f>'Indicator Data'!G74/'Indicator Data'!$BE74</f>
        <v>1.6012662887432819E-3</v>
      </c>
      <c r="K72" s="61">
        <f>'Indicator Data'!I74/'Indicator Data'!$BE74</f>
        <v>0</v>
      </c>
      <c r="L72" s="4">
        <f t="shared" si="13"/>
        <v>2.2875232696332599</v>
      </c>
      <c r="M72" s="4">
        <f>IF('Indicator Data'!H74=0,0,IF('Indicator Data'!H74&gt;M$135,10,IF('Indicator Data'!H74&lt;M$136,0,10-(M$135-'Indicator Data'!H74)/(M$135-M$136)*10)))</f>
        <v>5.2083333333333339</v>
      </c>
      <c r="N72" s="6" t="str">
        <f t="shared" si="17"/>
        <v>x</v>
      </c>
      <c r="O72" s="6">
        <f t="shared" si="14"/>
        <v>4.7364492532287308</v>
      </c>
      <c r="P72" s="6">
        <f t="shared" si="18"/>
        <v>4.090723718746899</v>
      </c>
      <c r="Q72" s="6">
        <f t="shared" si="19"/>
        <v>5.2083333333333339</v>
      </c>
      <c r="R72" s="16">
        <f t="shared" si="20"/>
        <v>4.7364492532287308</v>
      </c>
      <c r="S72" s="6">
        <f>IF('Indicator Data'!J74=5,10,IF('Indicator Data'!J74=4,8,IF('Indicator Data'!J74=3,5,IF('Indicator Data'!J74=2,2,IF('Indicator Data'!J74=1,1,0)))))</f>
        <v>0</v>
      </c>
      <c r="T72" s="4">
        <f>IF('Indicator Data'!K74="No data","x",IF('Indicator Data'!K74&gt;1000,10,IF('Indicator Data'!K74&gt;=500,9,IF('Indicator Data'!K74&gt;=240,8,IF('Indicator Data'!K74&gt;=120,7,IF('Indicator Data'!K74&gt;=60,6,IF('Indicator Data'!K74&gt;=20,5,IF('Indicator Data'!K74&gt;=1,4,0))))))))</f>
        <v>0</v>
      </c>
      <c r="U72" s="6" t="str">
        <f t="shared" si="21"/>
        <v>x</v>
      </c>
      <c r="V72" s="4">
        <f>IF('Indicator Data'!L74="No data","x",IF('Indicator Data'!L74&gt;V$135,0,IF('Indicator Data'!L74&lt;V$136,10,(V$135-'Indicator Data'!L74)/(V$135-V$136)*10)))</f>
        <v>9.1065480363289719</v>
      </c>
      <c r="W72" s="6">
        <f t="shared" si="22"/>
        <v>4.553274018164486</v>
      </c>
      <c r="X72" s="7">
        <f t="shared" si="23"/>
        <v>4.553274018164486</v>
      </c>
    </row>
    <row r="73" spans="1:24" s="11" customFormat="1" x14ac:dyDescent="0.25">
      <c r="A73" s="11" t="s">
        <v>424</v>
      </c>
      <c r="B73" s="32" t="s">
        <v>14</v>
      </c>
      <c r="C73" s="32" t="s">
        <v>553</v>
      </c>
      <c r="D73" s="4">
        <f>IF('Indicator Data'!G75=0,0,IF(LOG('Indicator Data'!G75)&gt;D$135,10,IF(LOG('Indicator Data'!G75)&lt;D$136,0,10-(D$135-LOG('Indicator Data'!G75))/(D$135-D$136)*10)))</f>
        <v>5.3465460847487307</v>
      </c>
      <c r="E73" s="4" t="str">
        <f>IF('Indicator Data'!D75="No data","x",IF(('Indicator Data'!D75)^2&gt;E$135,10,IF(('Indicator Data'!D75)^2&lt;E$136,0,10-(E$135-('Indicator Data'!D75)^2)/(E$135-E$136)*10)))</f>
        <v>x</v>
      </c>
      <c r="F73" s="61">
        <f>'Indicator Data'!E75/'Indicator Data'!$BE75</f>
        <v>0.5298240133489005</v>
      </c>
      <c r="G73" s="61">
        <f>'Indicator Data'!F75/'Indicator Data'!$BE75</f>
        <v>0.1909467752113039</v>
      </c>
      <c r="H73" s="61">
        <f t="shared" si="15"/>
        <v>0.31264870047727622</v>
      </c>
      <c r="I73" s="4">
        <f t="shared" si="16"/>
        <v>7.8162175119319048</v>
      </c>
      <c r="J73" s="61">
        <f>'Indicator Data'!G75/'Indicator Data'!$BE75</f>
        <v>3.7248716665308642E-4</v>
      </c>
      <c r="K73" s="61">
        <f>'Indicator Data'!I75/'Indicator Data'!$BE75</f>
        <v>0</v>
      </c>
      <c r="L73" s="4">
        <f t="shared" si="13"/>
        <v>0.53212452379012376</v>
      </c>
      <c r="M73" s="4">
        <f>IF('Indicator Data'!H75=0,0,IF('Indicator Data'!H75&gt;M$135,10,IF('Indicator Data'!H75&lt;M$136,0,10-(M$135-'Indicator Data'!H75)/(M$135-M$136)*10)))</f>
        <v>6.25</v>
      </c>
      <c r="N73" s="6" t="str">
        <f t="shared" si="17"/>
        <v>x</v>
      </c>
      <c r="O73" s="6">
        <f t="shared" si="14"/>
        <v>3.3019334274092431</v>
      </c>
      <c r="P73" s="6">
        <f t="shared" si="18"/>
        <v>7.8162175119319048</v>
      </c>
      <c r="Q73" s="6">
        <f t="shared" si="19"/>
        <v>6.25</v>
      </c>
      <c r="R73" s="16">
        <f t="shared" si="20"/>
        <v>3.3019334274092431</v>
      </c>
      <c r="S73" s="6">
        <f>IF('Indicator Data'!J75=5,10,IF('Indicator Data'!J75=4,8,IF('Indicator Data'!J75=3,5,IF('Indicator Data'!J75=2,2,IF('Indicator Data'!J75=1,1,0)))))</f>
        <v>0</v>
      </c>
      <c r="T73" s="4">
        <f>IF('Indicator Data'!K75="No data","x",IF('Indicator Data'!K75&gt;1000,10,IF('Indicator Data'!K75&gt;=500,9,IF('Indicator Data'!K75&gt;=240,8,IF('Indicator Data'!K75&gt;=120,7,IF('Indicator Data'!K75&gt;=60,6,IF('Indicator Data'!K75&gt;=20,5,IF('Indicator Data'!K75&gt;=1,4,0))))))))</f>
        <v>4</v>
      </c>
      <c r="U73" s="6">
        <f t="shared" si="21"/>
        <v>4</v>
      </c>
      <c r="V73" s="4">
        <f>IF('Indicator Data'!L75="No data","x",IF('Indicator Data'!L75&gt;V$135,0,IF('Indicator Data'!L75&lt;V$136,10,(V$135-'Indicator Data'!L75)/(V$135-V$136)*10)))</f>
        <v>9.1065480363289719</v>
      </c>
      <c r="W73" s="6">
        <f t="shared" si="22"/>
        <v>4.553274018164486</v>
      </c>
      <c r="X73" s="7">
        <f t="shared" si="23"/>
        <v>4.3251608519885609</v>
      </c>
    </row>
    <row r="74" spans="1:24" s="11" customFormat="1" x14ac:dyDescent="0.25">
      <c r="A74" s="11" t="s">
        <v>425</v>
      </c>
      <c r="B74" s="32" t="s">
        <v>14</v>
      </c>
      <c r="C74" s="32" t="s">
        <v>554</v>
      </c>
      <c r="D74" s="4">
        <f>IF('Indicator Data'!G76=0,0,IF(LOG('Indicator Data'!G76)&gt;D$135,10,IF(LOG('Indicator Data'!G76)&lt;D$136,0,10-(D$135-LOG('Indicator Data'!G76))/(D$135-D$136)*10)))</f>
        <v>4.4381156493505909</v>
      </c>
      <c r="E74" s="4" t="str">
        <f>IF('Indicator Data'!D76="No data","x",IF(('Indicator Data'!D76)^2&gt;E$135,10,IF(('Indicator Data'!D76)^2&lt;E$136,0,10-(E$135-('Indicator Data'!D76)^2)/(E$135-E$136)*10)))</f>
        <v>x</v>
      </c>
      <c r="F74" s="61">
        <f>'Indicator Data'!E76/'Indicator Data'!$BE76</f>
        <v>0.47939704606246031</v>
      </c>
      <c r="G74" s="61">
        <f>'Indicator Data'!F76/'Indicator Data'!$BE76</f>
        <v>0.37771539500639634</v>
      </c>
      <c r="H74" s="61">
        <f t="shared" si="15"/>
        <v>0.33412737178282925</v>
      </c>
      <c r="I74" s="4">
        <f t="shared" si="16"/>
        <v>8.3531842945707311</v>
      </c>
      <c r="J74" s="61">
        <f>'Indicator Data'!G76/'Indicator Data'!$BE76</f>
        <v>2.1327035416834404E-4</v>
      </c>
      <c r="K74" s="61">
        <f>'Indicator Data'!I76/'Indicator Data'!$BE76</f>
        <v>0</v>
      </c>
      <c r="L74" s="4">
        <f t="shared" si="13"/>
        <v>0.30467193452620478</v>
      </c>
      <c r="M74" s="4">
        <f>IF('Indicator Data'!H76=0,0,IF('Indicator Data'!H76&gt;M$135,10,IF('Indicator Data'!H76&lt;M$136,0,10-(M$135-'Indicator Data'!H76)/(M$135-M$136)*10)))</f>
        <v>4.1666666666666661</v>
      </c>
      <c r="N74" s="6" t="str">
        <f t="shared" si="17"/>
        <v>x</v>
      </c>
      <c r="O74" s="6">
        <f t="shared" si="14"/>
        <v>2.6192727010174428</v>
      </c>
      <c r="P74" s="6">
        <f t="shared" si="18"/>
        <v>8.3531842945707311</v>
      </c>
      <c r="Q74" s="6">
        <f t="shared" si="19"/>
        <v>4.1666666666666661</v>
      </c>
      <c r="R74" s="16">
        <f t="shared" si="20"/>
        <v>2.6192727010174428</v>
      </c>
      <c r="S74" s="6">
        <f>IF('Indicator Data'!J76=5,10,IF('Indicator Data'!J76=4,8,IF('Indicator Data'!J76=3,5,IF('Indicator Data'!J76=2,2,IF('Indicator Data'!J76=1,1,0)))))</f>
        <v>0</v>
      </c>
      <c r="T74" s="4">
        <f>IF('Indicator Data'!K76="No data","x",IF('Indicator Data'!K76&gt;1000,10,IF('Indicator Data'!K76&gt;=500,9,IF('Indicator Data'!K76&gt;=240,8,IF('Indicator Data'!K76&gt;=120,7,IF('Indicator Data'!K76&gt;=60,6,IF('Indicator Data'!K76&gt;=20,5,IF('Indicator Data'!K76&gt;=1,4,0))))))))</f>
        <v>4</v>
      </c>
      <c r="U74" s="6">
        <f t="shared" si="21"/>
        <v>4</v>
      </c>
      <c r="V74" s="4">
        <f>IF('Indicator Data'!L76="No data","x",IF('Indicator Data'!L76&gt;V$135,0,IF('Indicator Data'!L76&lt;V$136,10,(V$135-'Indicator Data'!L76)/(V$135-V$136)*10)))</f>
        <v>9.1065480363289719</v>
      </c>
      <c r="W74" s="6">
        <f t="shared" si="22"/>
        <v>4.553274018164486</v>
      </c>
      <c r="X74" s="7">
        <f t="shared" si="23"/>
        <v>4.3251608519885609</v>
      </c>
    </row>
    <row r="75" spans="1:24" s="11" customFormat="1" x14ac:dyDescent="0.25">
      <c r="A75" s="11" t="s">
        <v>426</v>
      </c>
      <c r="B75" s="32" t="s">
        <v>14</v>
      </c>
      <c r="C75" s="32" t="s">
        <v>555</v>
      </c>
      <c r="D75" s="4">
        <f>IF('Indicator Data'!G77=0,0,IF(LOG('Indicator Data'!G77)&gt;D$135,10,IF(LOG('Indicator Data'!G77)&lt;D$136,0,10-(D$135-LOG('Indicator Data'!G77))/(D$135-D$136)*10)))</f>
        <v>3.4322800074252671</v>
      </c>
      <c r="E75" s="4" t="str">
        <f>IF('Indicator Data'!D77="No data","x",IF(('Indicator Data'!D77)^2&gt;E$135,10,IF(('Indicator Data'!D77)^2&lt;E$136,0,10-(E$135-('Indicator Data'!D77)^2)/(E$135-E$136)*10)))</f>
        <v>x</v>
      </c>
      <c r="F75" s="61">
        <f>'Indicator Data'!E77/'Indicator Data'!$BE77</f>
        <v>0.5899701160329951</v>
      </c>
      <c r="G75" s="61">
        <f>'Indicator Data'!F77/'Indicator Data'!$BE77</f>
        <v>7.947429981477272E-2</v>
      </c>
      <c r="H75" s="61">
        <f t="shared" si="15"/>
        <v>0.31485363297019076</v>
      </c>
      <c r="I75" s="4">
        <f t="shared" si="16"/>
        <v>7.8713408242547684</v>
      </c>
      <c r="J75" s="61">
        <f>'Indicator Data'!G77/'Indicator Data'!$BE77</f>
        <v>6.2296760119725925E-5</v>
      </c>
      <c r="K75" s="61">
        <f>'Indicator Data'!I77/'Indicator Data'!$BE77</f>
        <v>0</v>
      </c>
      <c r="L75" s="4">
        <f t="shared" si="13"/>
        <v>8.8995371599608575E-2</v>
      </c>
      <c r="M75" s="4">
        <f>IF('Indicator Data'!H77=0,0,IF('Indicator Data'!H77&gt;M$135,10,IF('Indicator Data'!H77&lt;M$136,0,10-(M$135-'Indicator Data'!H77)/(M$135-M$136)*10)))</f>
        <v>6.25</v>
      </c>
      <c r="N75" s="6" t="str">
        <f t="shared" si="17"/>
        <v>x</v>
      </c>
      <c r="O75" s="6">
        <f t="shared" si="14"/>
        <v>1.9112760490577585</v>
      </c>
      <c r="P75" s="6">
        <f t="shared" si="18"/>
        <v>7.8713408242547684</v>
      </c>
      <c r="Q75" s="6">
        <f t="shared" si="19"/>
        <v>6.25</v>
      </c>
      <c r="R75" s="16">
        <f t="shared" si="20"/>
        <v>1.9112760490577585</v>
      </c>
      <c r="S75" s="6">
        <f>IF('Indicator Data'!J77=5,10,IF('Indicator Data'!J77=4,8,IF('Indicator Data'!J77=3,5,IF('Indicator Data'!J77=2,2,IF('Indicator Data'!J77=1,1,0)))))</f>
        <v>0</v>
      </c>
      <c r="T75" s="4">
        <f>IF('Indicator Data'!K77="No data","x",IF('Indicator Data'!K77&gt;1000,10,IF('Indicator Data'!K77&gt;=500,9,IF('Indicator Data'!K77&gt;=240,8,IF('Indicator Data'!K77&gt;=120,7,IF('Indicator Data'!K77&gt;=60,6,IF('Indicator Data'!K77&gt;=20,5,IF('Indicator Data'!K77&gt;=1,4,0))))))))</f>
        <v>4</v>
      </c>
      <c r="U75" s="6">
        <f t="shared" si="21"/>
        <v>4</v>
      </c>
      <c r="V75" s="4">
        <f>IF('Indicator Data'!L77="No data","x",IF('Indicator Data'!L77&gt;V$135,0,IF('Indicator Data'!L77&lt;V$136,10,(V$135-'Indicator Data'!L77)/(V$135-V$136)*10)))</f>
        <v>9.1065480363289719</v>
      </c>
      <c r="W75" s="6">
        <f t="shared" si="22"/>
        <v>4.553274018164486</v>
      </c>
      <c r="X75" s="7">
        <f t="shared" si="23"/>
        <v>4.3251608519885609</v>
      </c>
    </row>
    <row r="76" spans="1:24" s="11" customFormat="1" x14ac:dyDescent="0.25">
      <c r="A76" s="11" t="s">
        <v>427</v>
      </c>
      <c r="B76" s="32" t="s">
        <v>14</v>
      </c>
      <c r="C76" s="32" t="s">
        <v>556</v>
      </c>
      <c r="D76" s="4">
        <f>IF('Indicator Data'!G78=0,0,IF(LOG('Indicator Data'!G78)&gt;D$135,10,IF(LOG('Indicator Data'!G78)&lt;D$136,0,10-(D$135-LOG('Indicator Data'!G78))/(D$135-D$136)*10)))</f>
        <v>4.1135556733727299</v>
      </c>
      <c r="E76" s="4" t="str">
        <f>IF('Indicator Data'!D78="No data","x",IF(('Indicator Data'!D78)^2&gt;E$135,10,IF(('Indicator Data'!D78)^2&lt;E$136,0,10-(E$135-('Indicator Data'!D78)^2)/(E$135-E$136)*10)))</f>
        <v>x</v>
      </c>
      <c r="F76" s="61">
        <f>'Indicator Data'!E78/'Indicator Data'!$BE78</f>
        <v>0.10049402515393555</v>
      </c>
      <c r="G76" s="61">
        <f>'Indicator Data'!F78/'Indicator Data'!$BE78</f>
        <v>4.7625994193141633E-2</v>
      </c>
      <c r="H76" s="61">
        <f t="shared" si="15"/>
        <v>6.2153511125253177E-2</v>
      </c>
      <c r="I76" s="4">
        <f t="shared" si="16"/>
        <v>1.5538377781313297</v>
      </c>
      <c r="J76" s="61">
        <f>'Indicator Data'!G78/'Indicator Data'!$BE78</f>
        <v>2.01494064814532E-4</v>
      </c>
      <c r="K76" s="61">
        <f>'Indicator Data'!I78/'Indicator Data'!$BE78</f>
        <v>0</v>
      </c>
      <c r="L76" s="4">
        <f t="shared" si="13"/>
        <v>0.28784866402076048</v>
      </c>
      <c r="M76" s="4">
        <f>IF('Indicator Data'!H78=0,0,IF('Indicator Data'!H78&gt;M$135,10,IF('Indicator Data'!H78&lt;M$136,0,10-(M$135-'Indicator Data'!H78)/(M$135-M$136)*10)))</f>
        <v>4.1666666666666661</v>
      </c>
      <c r="N76" s="6" t="str">
        <f t="shared" si="17"/>
        <v>x</v>
      </c>
      <c r="O76" s="6">
        <f t="shared" si="14"/>
        <v>2.4084460600645801</v>
      </c>
      <c r="P76" s="6">
        <f t="shared" si="18"/>
        <v>1.5538377781313297</v>
      </c>
      <c r="Q76" s="6">
        <f t="shared" si="19"/>
        <v>4.1666666666666661</v>
      </c>
      <c r="R76" s="16">
        <f t="shared" si="20"/>
        <v>2.4084460600645801</v>
      </c>
      <c r="S76" s="6">
        <f>IF('Indicator Data'!J78=5,10,IF('Indicator Data'!J78=4,8,IF('Indicator Data'!J78=3,5,IF('Indicator Data'!J78=2,2,IF('Indicator Data'!J78=1,1,0)))))</f>
        <v>5</v>
      </c>
      <c r="T76" s="4">
        <f>IF('Indicator Data'!K78="No data","x",IF('Indicator Data'!K78&gt;1000,10,IF('Indicator Data'!K78&gt;=500,9,IF('Indicator Data'!K78&gt;=240,8,IF('Indicator Data'!K78&gt;=120,7,IF('Indicator Data'!K78&gt;=60,6,IF('Indicator Data'!K78&gt;=20,5,IF('Indicator Data'!K78&gt;=1,4,0))))))))</f>
        <v>7</v>
      </c>
      <c r="U76" s="6">
        <f t="shared" si="21"/>
        <v>7</v>
      </c>
      <c r="V76" s="4">
        <f>IF('Indicator Data'!L78="No data","x",IF('Indicator Data'!L78&gt;V$135,0,IF('Indicator Data'!L78&lt;V$136,10,(V$135-'Indicator Data'!L78)/(V$135-V$136)*10)))</f>
        <v>9.1065480363289719</v>
      </c>
      <c r="W76" s="6">
        <f t="shared" si="22"/>
        <v>7.053274018164486</v>
      </c>
      <c r="X76" s="7">
        <f t="shared" si="23"/>
        <v>6.9651608519885606</v>
      </c>
    </row>
    <row r="77" spans="1:24" s="11" customFormat="1" x14ac:dyDescent="0.25">
      <c r="A77" s="11" t="s">
        <v>428</v>
      </c>
      <c r="B77" s="32" t="s">
        <v>14</v>
      </c>
      <c r="C77" s="32" t="s">
        <v>557</v>
      </c>
      <c r="D77" s="4">
        <f>IF('Indicator Data'!G79=0,0,IF(LOG('Indicator Data'!G79)&gt;D$135,10,IF(LOG('Indicator Data'!G79)&lt;D$136,0,10-(D$135-LOG('Indicator Data'!G79))/(D$135-D$136)*10)))</f>
        <v>4.4668785553639037</v>
      </c>
      <c r="E77" s="4" t="str">
        <f>IF('Indicator Data'!D79="No data","x",IF(('Indicator Data'!D79)^2&gt;E$135,10,IF(('Indicator Data'!D79)^2&lt;E$136,0,10-(E$135-('Indicator Data'!D79)^2)/(E$135-E$136)*10)))</f>
        <v>x</v>
      </c>
      <c r="F77" s="61">
        <f>'Indicator Data'!E79/'Indicator Data'!$BE79</f>
        <v>0.48265853986271029</v>
      </c>
      <c r="G77" s="61">
        <f>'Indicator Data'!F79/'Indicator Data'!$BE79</f>
        <v>7.018254244610346E-2</v>
      </c>
      <c r="H77" s="61">
        <f t="shared" si="15"/>
        <v>0.25887490554288101</v>
      </c>
      <c r="I77" s="4">
        <f t="shared" si="16"/>
        <v>6.4718726385720249</v>
      </c>
      <c r="J77" s="61">
        <f>'Indicator Data'!G79/'Indicator Data'!$BE79</f>
        <v>2.2106216759402005E-4</v>
      </c>
      <c r="K77" s="61">
        <f>'Indicator Data'!I79/'Indicator Data'!$BE79</f>
        <v>0</v>
      </c>
      <c r="L77" s="4">
        <f t="shared" si="13"/>
        <v>0.31580309656288641</v>
      </c>
      <c r="M77" s="4">
        <f>IF('Indicator Data'!H79=0,0,IF('Indicator Data'!H79&gt;M$135,10,IF('Indicator Data'!H79&lt;M$136,0,10-(M$135-'Indicator Data'!H79)/(M$135-M$136)*10)))</f>
        <v>7.291666666666667</v>
      </c>
      <c r="N77" s="6" t="str">
        <f t="shared" si="17"/>
        <v>x</v>
      </c>
      <c r="O77" s="6">
        <f t="shared" si="14"/>
        <v>2.6419590307916141</v>
      </c>
      <c r="P77" s="6">
        <f t="shared" si="18"/>
        <v>6.4718726385720249</v>
      </c>
      <c r="Q77" s="6">
        <f t="shared" si="19"/>
        <v>7.291666666666667</v>
      </c>
      <c r="R77" s="16">
        <f t="shared" si="20"/>
        <v>2.6419590307916141</v>
      </c>
      <c r="S77" s="6">
        <f>IF('Indicator Data'!J79=5,10,IF('Indicator Data'!J79=4,8,IF('Indicator Data'!J79=3,5,IF('Indicator Data'!J79=2,2,IF('Indicator Data'!J79=1,1,0)))))</f>
        <v>5</v>
      </c>
      <c r="T77" s="4">
        <f>IF('Indicator Data'!K79="No data","x",IF('Indicator Data'!K79&gt;1000,10,IF('Indicator Data'!K79&gt;=500,9,IF('Indicator Data'!K79&gt;=240,8,IF('Indicator Data'!K79&gt;=120,7,IF('Indicator Data'!K79&gt;=60,6,IF('Indicator Data'!K79&gt;=20,5,IF('Indicator Data'!K79&gt;=1,4,0))))))))</f>
        <v>5</v>
      </c>
      <c r="U77" s="6" t="str">
        <f t="shared" si="21"/>
        <v>x</v>
      </c>
      <c r="V77" s="4">
        <f>IF('Indicator Data'!L79="No data","x",IF('Indicator Data'!L79&gt;V$135,0,IF('Indicator Data'!L79&lt;V$136,10,(V$135-'Indicator Data'!L79)/(V$135-V$136)*10)))</f>
        <v>9.1065480363289719</v>
      </c>
      <c r="W77" s="6">
        <f t="shared" si="22"/>
        <v>7.053274018164486</v>
      </c>
      <c r="X77" s="7">
        <f t="shared" si="23"/>
        <v>7.053274018164486</v>
      </c>
    </row>
    <row r="78" spans="1:24" s="11" customFormat="1" x14ac:dyDescent="0.25">
      <c r="A78" s="11" t="s">
        <v>429</v>
      </c>
      <c r="B78" s="32" t="s">
        <v>14</v>
      </c>
      <c r="C78" s="32" t="s">
        <v>558</v>
      </c>
      <c r="D78" s="4">
        <f>IF('Indicator Data'!G80=0,0,IF(LOG('Indicator Data'!G80)&gt;D$135,10,IF(LOG('Indicator Data'!G80)&lt;D$136,0,10-(D$135-LOG('Indicator Data'!G80))/(D$135-D$136)*10)))</f>
        <v>6.065464563111278</v>
      </c>
      <c r="E78" s="4" t="str">
        <f>IF('Indicator Data'!D80="No data","x",IF(('Indicator Data'!D80)^2&gt;E$135,10,IF(('Indicator Data'!D80)^2&lt;E$136,0,10-(E$135-('Indicator Data'!D80)^2)/(E$135-E$136)*10)))</f>
        <v>x</v>
      </c>
      <c r="F78" s="61">
        <f>'Indicator Data'!E80/'Indicator Data'!$BE80</f>
        <v>0.34593061446438284</v>
      </c>
      <c r="G78" s="61">
        <f>'Indicator Data'!F80/'Indicator Data'!$BE80</f>
        <v>0.56974377379010333</v>
      </c>
      <c r="H78" s="61">
        <f t="shared" si="15"/>
        <v>0.31540125067971725</v>
      </c>
      <c r="I78" s="4">
        <f t="shared" si="16"/>
        <v>7.8850312669929306</v>
      </c>
      <c r="J78" s="61">
        <f>'Indicator Data'!G80/'Indicator Data'!$BE80</f>
        <v>5.8031538879825995E-4</v>
      </c>
      <c r="K78" s="61">
        <f>'Indicator Data'!I80/'Indicator Data'!$BE80</f>
        <v>0</v>
      </c>
      <c r="L78" s="4">
        <f t="shared" si="13"/>
        <v>0.8290219839975137</v>
      </c>
      <c r="M78" s="4">
        <f>IF('Indicator Data'!H80=0,0,IF('Indicator Data'!H80&gt;M$135,10,IF('Indicator Data'!H80&lt;M$136,0,10-(M$135-'Indicator Data'!H80)/(M$135-M$136)*10)))</f>
        <v>0</v>
      </c>
      <c r="N78" s="6" t="str">
        <f t="shared" si="17"/>
        <v>x</v>
      </c>
      <c r="O78" s="6">
        <f t="shared" si="14"/>
        <v>3.9083486195078128</v>
      </c>
      <c r="P78" s="6">
        <f t="shared" si="18"/>
        <v>7.8850312669929306</v>
      </c>
      <c r="Q78" s="6">
        <f t="shared" si="19"/>
        <v>0</v>
      </c>
      <c r="R78" s="16">
        <f t="shared" si="20"/>
        <v>3.9083486195078128</v>
      </c>
      <c r="S78" s="6">
        <f>IF('Indicator Data'!J80=5,10,IF('Indicator Data'!J80=4,8,IF('Indicator Data'!J80=3,5,IF('Indicator Data'!J80=2,2,IF('Indicator Data'!J80=1,1,0)))))</f>
        <v>0</v>
      </c>
      <c r="T78" s="4">
        <f>IF('Indicator Data'!K80="No data","x",IF('Indicator Data'!K80&gt;1000,10,IF('Indicator Data'!K80&gt;=500,9,IF('Indicator Data'!K80&gt;=240,8,IF('Indicator Data'!K80&gt;=120,7,IF('Indicator Data'!K80&gt;=60,6,IF('Indicator Data'!K80&gt;=20,5,IF('Indicator Data'!K80&gt;=1,4,0))))))))</f>
        <v>4</v>
      </c>
      <c r="U78" s="6">
        <f t="shared" si="21"/>
        <v>4</v>
      </c>
      <c r="V78" s="4">
        <f>IF('Indicator Data'!L80="No data","x",IF('Indicator Data'!L80&gt;V$135,0,IF('Indicator Data'!L80&lt;V$136,10,(V$135-'Indicator Data'!L80)/(V$135-V$136)*10)))</f>
        <v>9.1065480363289719</v>
      </c>
      <c r="W78" s="6">
        <f t="shared" si="22"/>
        <v>4.553274018164486</v>
      </c>
      <c r="X78" s="7">
        <f t="shared" si="23"/>
        <v>4.3251608519885609</v>
      </c>
    </row>
    <row r="79" spans="1:24" s="11" customFormat="1" x14ac:dyDescent="0.25">
      <c r="A79" s="11" t="s">
        <v>430</v>
      </c>
      <c r="B79" s="32" t="s">
        <v>14</v>
      </c>
      <c r="C79" s="32" t="s">
        <v>559</v>
      </c>
      <c r="D79" s="4">
        <f>IF('Indicator Data'!G81=0,0,IF(LOG('Indicator Data'!G81)&gt;D$135,10,IF(LOG('Indicator Data'!G81)&lt;D$136,0,10-(D$135-LOG('Indicator Data'!G81))/(D$135-D$136)*10)))</f>
        <v>7.9495255571969903</v>
      </c>
      <c r="E79" s="4" t="str">
        <f>IF('Indicator Data'!D81="No data","x",IF(('Indicator Data'!D81)^2&gt;E$135,10,IF(('Indicator Data'!D81)^2&lt;E$136,0,10-(E$135-('Indicator Data'!D81)^2)/(E$135-E$136)*10)))</f>
        <v>x</v>
      </c>
      <c r="F79" s="61">
        <f>'Indicator Data'!E81/'Indicator Data'!$BE81</f>
        <v>0.35108205894413214</v>
      </c>
      <c r="G79" s="61">
        <f>'Indicator Data'!F81/'Indicator Data'!$BE81</f>
        <v>5.565101728189624E-2</v>
      </c>
      <c r="H79" s="61">
        <f t="shared" si="15"/>
        <v>0.18945378379254013</v>
      </c>
      <c r="I79" s="4">
        <f t="shared" si="16"/>
        <v>4.7363445948135032</v>
      </c>
      <c r="J79" s="61">
        <f>'Indicator Data'!G81/'Indicator Data'!$BE81</f>
        <v>3.0070940706242747E-3</v>
      </c>
      <c r="K79" s="61">
        <f>'Indicator Data'!I81/'Indicator Data'!$BE81</f>
        <v>0</v>
      </c>
      <c r="L79" s="4">
        <f t="shared" si="13"/>
        <v>4.2958486723203926</v>
      </c>
      <c r="M79" s="4">
        <f>IF('Indicator Data'!H81=0,0,IF('Indicator Data'!H81&gt;M$135,10,IF('Indicator Data'!H81&lt;M$136,0,10-(M$135-'Indicator Data'!H81)/(M$135-M$136)*10)))</f>
        <v>4.1666666666666661</v>
      </c>
      <c r="N79" s="6" t="str">
        <f t="shared" si="17"/>
        <v>x</v>
      </c>
      <c r="O79" s="6">
        <f t="shared" si="14"/>
        <v>6.4692326904053026</v>
      </c>
      <c r="P79" s="6">
        <f t="shared" si="18"/>
        <v>4.7363445948135032</v>
      </c>
      <c r="Q79" s="6">
        <f t="shared" si="19"/>
        <v>4.1666666666666661</v>
      </c>
      <c r="R79" s="16">
        <f t="shared" si="20"/>
        <v>6.4692326904053026</v>
      </c>
      <c r="S79" s="6">
        <f>IF('Indicator Data'!J81=5,10,IF('Indicator Data'!J81=4,8,IF('Indicator Data'!J81=3,5,IF('Indicator Data'!J81=2,2,IF('Indicator Data'!J81=1,1,0)))))</f>
        <v>5</v>
      </c>
      <c r="T79" s="4">
        <f>IF('Indicator Data'!K81="No data","x",IF('Indicator Data'!K81&gt;1000,10,IF('Indicator Data'!K81&gt;=500,9,IF('Indicator Data'!K81&gt;=240,8,IF('Indicator Data'!K81&gt;=120,7,IF('Indicator Data'!K81&gt;=60,6,IF('Indicator Data'!K81&gt;=20,5,IF('Indicator Data'!K81&gt;=1,4,0))))))))</f>
        <v>4</v>
      </c>
      <c r="U79" s="6" t="str">
        <f t="shared" si="21"/>
        <v>x</v>
      </c>
      <c r="V79" s="4">
        <f>IF('Indicator Data'!L81="No data","x",IF('Indicator Data'!L81&gt;V$135,0,IF('Indicator Data'!L81&lt;V$136,10,(V$135-'Indicator Data'!L81)/(V$135-V$136)*10)))</f>
        <v>9.1065480363289719</v>
      </c>
      <c r="W79" s="6">
        <f t="shared" si="22"/>
        <v>7.053274018164486</v>
      </c>
      <c r="X79" s="7">
        <f t="shared" si="23"/>
        <v>7.053274018164486</v>
      </c>
    </row>
    <row r="80" spans="1:24" s="11" customFormat="1" x14ac:dyDescent="0.25">
      <c r="A80" s="11" t="s">
        <v>431</v>
      </c>
      <c r="B80" s="32" t="s">
        <v>14</v>
      </c>
      <c r="C80" s="32" t="s">
        <v>560</v>
      </c>
      <c r="D80" s="4">
        <f>IF('Indicator Data'!G82=0,0,IF(LOG('Indicator Data'!G82)&gt;D$135,10,IF(LOG('Indicator Data'!G82)&lt;D$136,0,10-(D$135-LOG('Indicator Data'!G82))/(D$135-D$136)*10)))</f>
        <v>6.0780072113912915</v>
      </c>
      <c r="E80" s="4" t="str">
        <f>IF('Indicator Data'!D82="No data","x",IF(('Indicator Data'!D82)^2&gt;E$135,10,IF(('Indicator Data'!D82)^2&lt;E$136,0,10-(E$135-('Indicator Data'!D82)^2)/(E$135-E$136)*10)))</f>
        <v>x</v>
      </c>
      <c r="F80" s="61">
        <f>'Indicator Data'!E82/'Indicator Data'!$BE82</f>
        <v>0.47380046861776387</v>
      </c>
      <c r="G80" s="61">
        <f>'Indicator Data'!F82/'Indicator Data'!$BE82</f>
        <v>0.12152893106555372</v>
      </c>
      <c r="H80" s="61">
        <f t="shared" si="15"/>
        <v>0.26728246707527037</v>
      </c>
      <c r="I80" s="4">
        <f t="shared" si="16"/>
        <v>6.6820616768817587</v>
      </c>
      <c r="J80" s="61">
        <f>'Indicator Data'!G82/'Indicator Data'!$BE82</f>
        <v>3.8082601006374E-4</v>
      </c>
      <c r="K80" s="61">
        <f>'Indicator Data'!I82/'Indicator Data'!$BE82</f>
        <v>0</v>
      </c>
      <c r="L80" s="4">
        <f t="shared" si="13"/>
        <v>0.54403715723391421</v>
      </c>
      <c r="M80" s="4">
        <f>IF('Indicator Data'!H82=0,0,IF('Indicator Data'!H82&gt;M$135,10,IF('Indicator Data'!H82&lt;M$136,0,10-(M$135-'Indicator Data'!H82)/(M$135-M$136)*10)))</f>
        <v>3.125</v>
      </c>
      <c r="N80" s="6" t="str">
        <f t="shared" si="17"/>
        <v>x</v>
      </c>
      <c r="O80" s="6">
        <f t="shared" si="14"/>
        <v>3.8182940198982065</v>
      </c>
      <c r="P80" s="6">
        <f t="shared" si="18"/>
        <v>6.6820616768817587</v>
      </c>
      <c r="Q80" s="6">
        <f t="shared" si="19"/>
        <v>3.125</v>
      </c>
      <c r="R80" s="16">
        <f t="shared" si="20"/>
        <v>3.8182940198982065</v>
      </c>
      <c r="S80" s="6">
        <f>IF('Indicator Data'!J82=5,10,IF('Indicator Data'!J82=4,8,IF('Indicator Data'!J82=3,5,IF('Indicator Data'!J82=2,2,IF('Indicator Data'!J82=1,1,0)))))</f>
        <v>0</v>
      </c>
      <c r="T80" s="4">
        <f>IF('Indicator Data'!K82="No data","x",IF('Indicator Data'!K82&gt;1000,10,IF('Indicator Data'!K82&gt;=500,9,IF('Indicator Data'!K82&gt;=240,8,IF('Indicator Data'!K82&gt;=120,7,IF('Indicator Data'!K82&gt;=60,6,IF('Indicator Data'!K82&gt;=20,5,IF('Indicator Data'!K82&gt;=1,4,0))))))))</f>
        <v>9</v>
      </c>
      <c r="U80" s="6">
        <f t="shared" si="21"/>
        <v>9</v>
      </c>
      <c r="V80" s="4">
        <f>IF('Indicator Data'!L82="No data","x",IF('Indicator Data'!L82&gt;V$135,0,IF('Indicator Data'!L82&lt;V$136,10,(V$135-'Indicator Data'!L82)/(V$135-V$136)*10)))</f>
        <v>9.1065480363289719</v>
      </c>
      <c r="W80" s="6">
        <f t="shared" si="22"/>
        <v>4.553274018164486</v>
      </c>
      <c r="X80" s="7">
        <f t="shared" si="23"/>
        <v>5.9751608519885613</v>
      </c>
    </row>
    <row r="81" spans="1:24" s="11" customFormat="1" x14ac:dyDescent="0.25">
      <c r="A81" s="11" t="s">
        <v>432</v>
      </c>
      <c r="B81" s="32" t="s">
        <v>14</v>
      </c>
      <c r="C81" s="32" t="s">
        <v>561</v>
      </c>
      <c r="D81" s="4">
        <f>IF('Indicator Data'!G83=0,0,IF(LOG('Indicator Data'!G83)&gt;D$135,10,IF(LOG('Indicator Data'!G83)&lt;D$136,0,10-(D$135-LOG('Indicator Data'!G83))/(D$135-D$136)*10)))</f>
        <v>8.4919798878537041</v>
      </c>
      <c r="E81" s="4" t="str">
        <f>IF('Indicator Data'!D83="No data","x",IF(('Indicator Data'!D83)^2&gt;E$135,10,IF(('Indicator Data'!D83)^2&lt;E$136,0,10-(E$135-('Indicator Data'!D83)^2)/(E$135-E$136)*10)))</f>
        <v>x</v>
      </c>
      <c r="F81" s="61">
        <f>'Indicator Data'!E83/'Indicator Data'!$BE83</f>
        <v>0.40315822632154019</v>
      </c>
      <c r="G81" s="61">
        <f>'Indicator Data'!F83/'Indicator Data'!$BE83</f>
        <v>0.23742106740721508</v>
      </c>
      <c r="H81" s="61">
        <f t="shared" si="15"/>
        <v>0.26093438001257385</v>
      </c>
      <c r="I81" s="4">
        <f t="shared" si="16"/>
        <v>6.5233595003143456</v>
      </c>
      <c r="J81" s="61">
        <f>'Indicator Data'!G83/'Indicator Data'!$BE83</f>
        <v>6.572674659985212E-3</v>
      </c>
      <c r="K81" s="61">
        <f>'Indicator Data'!I83/'Indicator Data'!$BE83</f>
        <v>0</v>
      </c>
      <c r="L81" s="4">
        <f t="shared" si="13"/>
        <v>9.3895352285503026</v>
      </c>
      <c r="M81" s="4">
        <f>IF('Indicator Data'!H83=0,0,IF('Indicator Data'!H83&gt;M$135,10,IF('Indicator Data'!H83&lt;M$136,0,10-(M$135-'Indicator Data'!H83)/(M$135-M$136)*10)))</f>
        <v>5.2083333333333339</v>
      </c>
      <c r="N81" s="6" t="str">
        <f t="shared" si="17"/>
        <v>x</v>
      </c>
      <c r="O81" s="6">
        <f t="shared" si="14"/>
        <v>8.9876627017491266</v>
      </c>
      <c r="P81" s="6">
        <f t="shared" si="18"/>
        <v>6.5233595003143456</v>
      </c>
      <c r="Q81" s="6">
        <f t="shared" si="19"/>
        <v>5.2083333333333339</v>
      </c>
      <c r="R81" s="16">
        <f t="shared" si="20"/>
        <v>8.9876627017491266</v>
      </c>
      <c r="S81" s="6">
        <f>IF('Indicator Data'!J83=5,10,IF('Indicator Data'!J83=4,8,IF('Indicator Data'!J83=3,5,IF('Indicator Data'!J83=2,2,IF('Indicator Data'!J83=1,1,0)))))</f>
        <v>0</v>
      </c>
      <c r="T81" s="4">
        <f>IF('Indicator Data'!K83="No data","x",IF('Indicator Data'!K83&gt;1000,10,IF('Indicator Data'!K83&gt;=500,9,IF('Indicator Data'!K83&gt;=240,8,IF('Indicator Data'!K83&gt;=120,7,IF('Indicator Data'!K83&gt;=60,6,IF('Indicator Data'!K83&gt;=20,5,IF('Indicator Data'!K83&gt;=1,4,0))))))))</f>
        <v>4</v>
      </c>
      <c r="U81" s="6">
        <f t="shared" si="21"/>
        <v>4</v>
      </c>
      <c r="V81" s="4">
        <f>IF('Indicator Data'!L83="No data","x",IF('Indicator Data'!L83&gt;V$135,0,IF('Indicator Data'!L83&lt;V$136,10,(V$135-'Indicator Data'!L83)/(V$135-V$136)*10)))</f>
        <v>9.1065480363289719</v>
      </c>
      <c r="W81" s="6">
        <f t="shared" si="22"/>
        <v>4.553274018164486</v>
      </c>
      <c r="X81" s="7">
        <f t="shared" si="23"/>
        <v>4.3251608519885609</v>
      </c>
    </row>
    <row r="82" spans="1:24" s="11" customFormat="1" x14ac:dyDescent="0.25">
      <c r="A82" s="11" t="s">
        <v>433</v>
      </c>
      <c r="B82" s="32" t="s">
        <v>14</v>
      </c>
      <c r="C82" s="32" t="s">
        <v>562</v>
      </c>
      <c r="D82" s="4">
        <f>IF('Indicator Data'!G84=0,0,IF(LOG('Indicator Data'!G84)&gt;D$135,10,IF(LOG('Indicator Data'!G84)&lt;D$136,0,10-(D$135-LOG('Indicator Data'!G84))/(D$135-D$136)*10)))</f>
        <v>7.4078161027047615</v>
      </c>
      <c r="E82" s="4" t="str">
        <f>IF('Indicator Data'!D84="No data","x",IF(('Indicator Data'!D84)^2&gt;E$135,10,IF(('Indicator Data'!D84)^2&lt;E$136,0,10-(E$135-('Indicator Data'!D84)^2)/(E$135-E$136)*10)))</f>
        <v>x</v>
      </c>
      <c r="F82" s="61">
        <f>'Indicator Data'!E84/'Indicator Data'!$BE84</f>
        <v>0.36270999358491718</v>
      </c>
      <c r="G82" s="61">
        <f>'Indicator Data'!F84/'Indicator Data'!$BE84</f>
        <v>4.4666845235177806E-3</v>
      </c>
      <c r="H82" s="61">
        <f t="shared" si="15"/>
        <v>0.18247166792333802</v>
      </c>
      <c r="I82" s="4">
        <f t="shared" si="16"/>
        <v>4.5617916980834501</v>
      </c>
      <c r="J82" s="61">
        <f>'Indicator Data'!G84/'Indicator Data'!$BE84</f>
        <v>8.3068720964154207E-4</v>
      </c>
      <c r="K82" s="61">
        <f>'Indicator Data'!I84/'Indicator Data'!$BE84</f>
        <v>0</v>
      </c>
      <c r="L82" s="4">
        <f t="shared" si="13"/>
        <v>1.1866960137736307</v>
      </c>
      <c r="M82" s="4">
        <f>IF('Indicator Data'!H84=0,0,IF('Indicator Data'!H84&gt;M$135,10,IF('Indicator Data'!H84&lt;M$136,0,10-(M$135-'Indicator Data'!H84)/(M$135-M$136)*10)))</f>
        <v>7.291666666666667</v>
      </c>
      <c r="N82" s="6" t="str">
        <f t="shared" si="17"/>
        <v>x</v>
      </c>
      <c r="O82" s="6">
        <f t="shared" si="14"/>
        <v>5.0486828112198454</v>
      </c>
      <c r="P82" s="6">
        <f t="shared" si="18"/>
        <v>4.5617916980834501</v>
      </c>
      <c r="Q82" s="6">
        <f t="shared" si="19"/>
        <v>7.291666666666667</v>
      </c>
      <c r="R82" s="16">
        <f t="shared" si="20"/>
        <v>5.0486828112198454</v>
      </c>
      <c r="S82" s="6">
        <f>IF('Indicator Data'!J84=5,10,IF('Indicator Data'!J84=4,8,IF('Indicator Data'!J84=3,5,IF('Indicator Data'!J84=2,2,IF('Indicator Data'!J84=1,1,0)))))</f>
        <v>8</v>
      </c>
      <c r="T82" s="4">
        <f>IF('Indicator Data'!K84="No data","x",IF('Indicator Data'!K84&gt;1000,10,IF('Indicator Data'!K84&gt;=500,9,IF('Indicator Data'!K84&gt;=240,8,IF('Indicator Data'!K84&gt;=120,7,IF('Indicator Data'!K84&gt;=60,6,IF('Indicator Data'!K84&gt;=20,5,IF('Indicator Data'!K84&gt;=1,4,0))))))))</f>
        <v>5</v>
      </c>
      <c r="U82" s="6" t="str">
        <f t="shared" si="21"/>
        <v>x</v>
      </c>
      <c r="V82" s="4">
        <f>IF('Indicator Data'!L84="No data","x",IF('Indicator Data'!L84&gt;V$135,0,IF('Indicator Data'!L84&lt;V$136,10,(V$135-'Indicator Data'!L84)/(V$135-V$136)*10)))</f>
        <v>9.1065480363289719</v>
      </c>
      <c r="W82" s="6">
        <f t="shared" si="22"/>
        <v>8.5532740181644868</v>
      </c>
      <c r="X82" s="7">
        <f t="shared" si="23"/>
        <v>8.5532740181644868</v>
      </c>
    </row>
    <row r="83" spans="1:24" s="11" customFormat="1" x14ac:dyDescent="0.25">
      <c r="A83" s="11" t="s">
        <v>434</v>
      </c>
      <c r="B83" s="32" t="s">
        <v>14</v>
      </c>
      <c r="C83" s="32" t="s">
        <v>563</v>
      </c>
      <c r="D83" s="4">
        <f>IF('Indicator Data'!G85=0,0,IF(LOG('Indicator Data'!G85)&gt;D$135,10,IF(LOG('Indicator Data'!G85)&lt;D$136,0,10-(D$135-LOG('Indicator Data'!G85))/(D$135-D$136)*10)))</f>
        <v>6.9466440798683884</v>
      </c>
      <c r="E83" s="4" t="str">
        <f>IF('Indicator Data'!D85="No data","x",IF(('Indicator Data'!D85)^2&gt;E$135,10,IF(('Indicator Data'!D85)^2&lt;E$136,0,10-(E$135-('Indicator Data'!D85)^2)/(E$135-E$136)*10)))</f>
        <v>x</v>
      </c>
      <c r="F83" s="61">
        <f>'Indicator Data'!E85/'Indicator Data'!$BE85</f>
        <v>0.70667308018670005</v>
      </c>
      <c r="G83" s="61">
        <f>'Indicator Data'!F85/'Indicator Data'!$BE85</f>
        <v>1.6913576776394082E-3</v>
      </c>
      <c r="H83" s="61">
        <f t="shared" si="15"/>
        <v>0.35375937951275988</v>
      </c>
      <c r="I83" s="4">
        <f t="shared" si="16"/>
        <v>8.8439844878189966</v>
      </c>
      <c r="J83" s="61">
        <f>'Indicator Data'!G85/'Indicator Data'!$BE85</f>
        <v>1.5635557971037126E-3</v>
      </c>
      <c r="K83" s="61">
        <f>'Indicator Data'!I85/'Indicator Data'!$BE85</f>
        <v>0</v>
      </c>
      <c r="L83" s="4">
        <f t="shared" si="13"/>
        <v>2.2336511387195888</v>
      </c>
      <c r="M83" s="4">
        <f>IF('Indicator Data'!H85=0,0,IF('Indicator Data'!H85&gt;M$135,10,IF('Indicator Data'!H85&lt;M$136,0,10-(M$135-'Indicator Data'!H85)/(M$135-M$136)*10)))</f>
        <v>2.0833333333333339</v>
      </c>
      <c r="N83" s="6" t="str">
        <f t="shared" si="17"/>
        <v>x</v>
      </c>
      <c r="O83" s="6">
        <f t="shared" si="14"/>
        <v>5.030824162602725</v>
      </c>
      <c r="P83" s="6">
        <f t="shared" si="18"/>
        <v>8.8439844878189966</v>
      </c>
      <c r="Q83" s="6">
        <f t="shared" si="19"/>
        <v>2.0833333333333339</v>
      </c>
      <c r="R83" s="16">
        <f t="shared" si="20"/>
        <v>5.030824162602725</v>
      </c>
      <c r="S83" s="6">
        <f>IF('Indicator Data'!J85=5,10,IF('Indicator Data'!J85=4,8,IF('Indicator Data'!J85=3,5,IF('Indicator Data'!J85=2,2,IF('Indicator Data'!J85=1,1,0)))))</f>
        <v>5</v>
      </c>
      <c r="T83" s="4">
        <f>IF('Indicator Data'!K85="No data","x",IF('Indicator Data'!K85&gt;1000,10,IF('Indicator Data'!K85&gt;=500,9,IF('Indicator Data'!K85&gt;=240,8,IF('Indicator Data'!K85&gt;=120,7,IF('Indicator Data'!K85&gt;=60,6,IF('Indicator Data'!K85&gt;=20,5,IF('Indicator Data'!K85&gt;=1,4,0))))))))</f>
        <v>4</v>
      </c>
      <c r="U83" s="6" t="str">
        <f t="shared" si="21"/>
        <v>x</v>
      </c>
      <c r="V83" s="4">
        <f>IF('Indicator Data'!L85="No data","x",IF('Indicator Data'!L85&gt;V$135,0,IF('Indicator Data'!L85&lt;V$136,10,(V$135-'Indicator Data'!L85)/(V$135-V$136)*10)))</f>
        <v>9.1065480363289719</v>
      </c>
      <c r="W83" s="6">
        <f t="shared" si="22"/>
        <v>7.053274018164486</v>
      </c>
      <c r="X83" s="7">
        <f t="shared" si="23"/>
        <v>7.053274018164486</v>
      </c>
    </row>
    <row r="84" spans="1:24" s="11" customFormat="1" x14ac:dyDescent="0.25">
      <c r="A84" s="11" t="s">
        <v>435</v>
      </c>
      <c r="B84" s="32" t="s">
        <v>14</v>
      </c>
      <c r="C84" s="32" t="s">
        <v>564</v>
      </c>
      <c r="D84" s="4">
        <f>IF('Indicator Data'!G86=0,0,IF(LOG('Indicator Data'!G86)&gt;D$135,10,IF(LOG('Indicator Data'!G86)&lt;D$136,0,10-(D$135-LOG('Indicator Data'!G86))/(D$135-D$136)*10)))</f>
        <v>7.0411004198903466</v>
      </c>
      <c r="E84" s="4" t="str">
        <f>IF('Indicator Data'!D86="No data","x",IF(('Indicator Data'!D86)^2&gt;E$135,10,IF(('Indicator Data'!D86)^2&lt;E$136,0,10-(E$135-('Indicator Data'!D86)^2)/(E$135-E$136)*10)))</f>
        <v>x</v>
      </c>
      <c r="F84" s="61">
        <f>'Indicator Data'!E86/'Indicator Data'!$BE86</f>
        <v>0.32478924638390538</v>
      </c>
      <c r="G84" s="61">
        <f>'Indicator Data'!F86/'Indicator Data'!$BE86</f>
        <v>2.1161896305265861E-2</v>
      </c>
      <c r="H84" s="61">
        <f t="shared" si="15"/>
        <v>0.16768509726826916</v>
      </c>
      <c r="I84" s="4">
        <f t="shared" si="16"/>
        <v>4.1921274317067292</v>
      </c>
      <c r="J84" s="61">
        <f>'Indicator Data'!G86/'Indicator Data'!$BE86</f>
        <v>9.7433309553638574E-4</v>
      </c>
      <c r="K84" s="61">
        <f>'Indicator Data'!I86/'Indicator Data'!$BE86</f>
        <v>0</v>
      </c>
      <c r="L84" s="4">
        <f t="shared" si="13"/>
        <v>1.3919044221948376</v>
      </c>
      <c r="M84" s="4">
        <f>IF('Indicator Data'!H86=0,0,IF('Indicator Data'!H86&gt;M$135,10,IF('Indicator Data'!H86&lt;M$136,0,10-(M$135-'Indicator Data'!H86)/(M$135-M$136)*10)))</f>
        <v>4.1666666666666661</v>
      </c>
      <c r="N84" s="6" t="str">
        <f t="shared" si="17"/>
        <v>x</v>
      </c>
      <c r="O84" s="6">
        <f t="shared" si="14"/>
        <v>4.8216536516736435</v>
      </c>
      <c r="P84" s="6">
        <f t="shared" si="18"/>
        <v>4.1921274317067292</v>
      </c>
      <c r="Q84" s="6">
        <f t="shared" si="19"/>
        <v>4.1666666666666661</v>
      </c>
      <c r="R84" s="16">
        <f t="shared" si="20"/>
        <v>4.8216536516736435</v>
      </c>
      <c r="S84" s="6">
        <f>IF('Indicator Data'!J86=5,10,IF('Indicator Data'!J86=4,8,IF('Indicator Data'!J86=3,5,IF('Indicator Data'!J86=2,2,IF('Indicator Data'!J86=1,1,0)))))</f>
        <v>5</v>
      </c>
      <c r="T84" s="4">
        <f>IF('Indicator Data'!K86="No data","x",IF('Indicator Data'!K86&gt;1000,10,IF('Indicator Data'!K86&gt;=500,9,IF('Indicator Data'!K86&gt;=240,8,IF('Indicator Data'!K86&gt;=120,7,IF('Indicator Data'!K86&gt;=60,6,IF('Indicator Data'!K86&gt;=20,5,IF('Indicator Data'!K86&gt;=1,4,0))))))))</f>
        <v>7</v>
      </c>
      <c r="U84" s="6">
        <f t="shared" si="21"/>
        <v>7</v>
      </c>
      <c r="V84" s="4">
        <f>IF('Indicator Data'!L86="No data","x",IF('Indicator Data'!L86&gt;V$135,0,IF('Indicator Data'!L86&lt;V$136,10,(V$135-'Indicator Data'!L86)/(V$135-V$136)*10)))</f>
        <v>9.1065480363289719</v>
      </c>
      <c r="W84" s="6">
        <f t="shared" si="22"/>
        <v>7.053274018164486</v>
      </c>
      <c r="X84" s="7">
        <f t="shared" si="23"/>
        <v>6.9651608519885606</v>
      </c>
    </row>
    <row r="85" spans="1:24" s="11" customFormat="1" x14ac:dyDescent="0.25">
      <c r="A85" s="11" t="s">
        <v>436</v>
      </c>
      <c r="B85" s="32" t="s">
        <v>14</v>
      </c>
      <c r="C85" s="32" t="s">
        <v>565</v>
      </c>
      <c r="D85" s="4">
        <f>IF('Indicator Data'!G87=0,0,IF(LOG('Indicator Data'!G87)&gt;D$135,10,IF(LOG('Indicator Data'!G87)&lt;D$136,0,10-(D$135-LOG('Indicator Data'!G87))/(D$135-D$136)*10)))</f>
        <v>5.5869257379022912</v>
      </c>
      <c r="E85" s="4" t="str">
        <f>IF('Indicator Data'!D87="No data","x",IF(('Indicator Data'!D87)^2&gt;E$135,10,IF(('Indicator Data'!D87)^2&lt;E$136,0,10-(E$135-('Indicator Data'!D87)^2)/(E$135-E$136)*10)))</f>
        <v>x</v>
      </c>
      <c r="F85" s="61">
        <f>'Indicator Data'!E87/'Indicator Data'!$BE87</f>
        <v>0.31058209914835128</v>
      </c>
      <c r="G85" s="61">
        <f>'Indicator Data'!F87/'Indicator Data'!$BE87</f>
        <v>9.7918998370952401E-2</v>
      </c>
      <c r="H85" s="61">
        <f t="shared" si="15"/>
        <v>0.17977079916691374</v>
      </c>
      <c r="I85" s="4">
        <f t="shared" si="16"/>
        <v>4.4942699791728433</v>
      </c>
      <c r="J85" s="61">
        <f>'Indicator Data'!G87/'Indicator Data'!$BE87</f>
        <v>6.2616402871820903E-4</v>
      </c>
      <c r="K85" s="61">
        <f>'Indicator Data'!I87/'Indicator Data'!$BE87</f>
        <v>0</v>
      </c>
      <c r="L85" s="4">
        <f t="shared" si="13"/>
        <v>0.89452004102601279</v>
      </c>
      <c r="M85" s="4">
        <f>IF('Indicator Data'!H87=0,0,IF('Indicator Data'!H87&gt;M$135,10,IF('Indicator Data'!H87&lt;M$136,0,10-(M$135-'Indicator Data'!H87)/(M$135-M$136)*10)))</f>
        <v>2.0833333333333339</v>
      </c>
      <c r="N85" s="6" t="str">
        <f t="shared" si="17"/>
        <v>x</v>
      </c>
      <c r="O85" s="6">
        <f t="shared" si="14"/>
        <v>3.5985654071955646</v>
      </c>
      <c r="P85" s="6">
        <f t="shared" si="18"/>
        <v>4.4942699791728433</v>
      </c>
      <c r="Q85" s="6">
        <f t="shared" si="19"/>
        <v>2.0833333333333339</v>
      </c>
      <c r="R85" s="16">
        <f t="shared" si="20"/>
        <v>3.5985654071955646</v>
      </c>
      <c r="S85" s="6">
        <f>IF('Indicator Data'!J87=5,10,IF('Indicator Data'!J87=4,8,IF('Indicator Data'!J87=3,5,IF('Indicator Data'!J87=2,2,IF('Indicator Data'!J87=1,1,0)))))</f>
        <v>0</v>
      </c>
      <c r="T85" s="4">
        <f>IF('Indicator Data'!K87="No data","x",IF('Indicator Data'!K87&gt;1000,10,IF('Indicator Data'!K87&gt;=500,9,IF('Indicator Data'!K87&gt;=240,8,IF('Indicator Data'!K87&gt;=120,7,IF('Indicator Data'!K87&gt;=60,6,IF('Indicator Data'!K87&gt;=20,5,IF('Indicator Data'!K87&gt;=1,4,0))))))))</f>
        <v>4</v>
      </c>
      <c r="U85" s="6">
        <f t="shared" si="21"/>
        <v>4</v>
      </c>
      <c r="V85" s="4">
        <f>IF('Indicator Data'!L87="No data","x",IF('Indicator Data'!L87&gt;V$135,0,IF('Indicator Data'!L87&lt;V$136,10,(V$135-'Indicator Data'!L87)/(V$135-V$136)*10)))</f>
        <v>9.1065480363289719</v>
      </c>
      <c r="W85" s="6">
        <f t="shared" si="22"/>
        <v>4.553274018164486</v>
      </c>
      <c r="X85" s="7">
        <f t="shared" si="23"/>
        <v>4.3251608519885609</v>
      </c>
    </row>
    <row r="86" spans="1:24" s="11" customFormat="1" x14ac:dyDescent="0.25">
      <c r="A86" s="11" t="s">
        <v>437</v>
      </c>
      <c r="B86" s="32" t="s">
        <v>14</v>
      </c>
      <c r="C86" s="32" t="s">
        <v>566</v>
      </c>
      <c r="D86" s="4">
        <f>IF('Indicator Data'!G88=0,0,IF(LOG('Indicator Data'!G88)&gt;D$135,10,IF(LOG('Indicator Data'!G88)&lt;D$136,0,10-(D$135-LOG('Indicator Data'!G88))/(D$135-D$136)*10)))</f>
        <v>6.8303810451630342</v>
      </c>
      <c r="E86" s="4" t="str">
        <f>IF('Indicator Data'!D88="No data","x",IF(('Indicator Data'!D88)^2&gt;E$135,10,IF(('Indicator Data'!D88)^2&lt;E$136,0,10-(E$135-('Indicator Data'!D88)^2)/(E$135-E$136)*10)))</f>
        <v>x</v>
      </c>
      <c r="F86" s="61">
        <f>'Indicator Data'!E88/'Indicator Data'!$BE88</f>
        <v>4.3952933121700045E-2</v>
      </c>
      <c r="G86" s="61">
        <f>'Indicator Data'!F88/'Indicator Data'!$BE88</f>
        <v>3.5208671353082296E-2</v>
      </c>
      <c r="H86" s="61">
        <f t="shared" si="15"/>
        <v>3.0778634399120597E-2</v>
      </c>
      <c r="I86" s="4">
        <f t="shared" si="16"/>
        <v>0.76946585997801442</v>
      </c>
      <c r="J86" s="61">
        <f>'Indicator Data'!G88/'Indicator Data'!$BE88</f>
        <v>5.0589892013967947E-4</v>
      </c>
      <c r="K86" s="61">
        <f>'Indicator Data'!I88/'Indicator Data'!$BE88</f>
        <v>0</v>
      </c>
      <c r="L86" s="4">
        <f t="shared" si="13"/>
        <v>0.7227127430566842</v>
      </c>
      <c r="M86" s="4">
        <f>IF('Indicator Data'!H88=0,0,IF('Indicator Data'!H88&gt;M$135,10,IF('Indicator Data'!H88&lt;M$136,0,10-(M$135-'Indicator Data'!H88)/(M$135-M$136)*10)))</f>
        <v>0</v>
      </c>
      <c r="N86" s="6" t="str">
        <f t="shared" si="17"/>
        <v>x</v>
      </c>
      <c r="O86" s="6">
        <f t="shared" si="14"/>
        <v>4.4425333593580048</v>
      </c>
      <c r="P86" s="6">
        <f t="shared" si="18"/>
        <v>0.76946585997801442</v>
      </c>
      <c r="Q86" s="6">
        <f t="shared" si="19"/>
        <v>0</v>
      </c>
      <c r="R86" s="16">
        <f t="shared" si="20"/>
        <v>4.4425333593580048</v>
      </c>
      <c r="S86" s="6">
        <f>IF('Indicator Data'!J88=5,10,IF('Indicator Data'!J88=4,8,IF('Indicator Data'!J88=3,5,IF('Indicator Data'!J88=2,2,IF('Indicator Data'!J88=1,1,0)))))</f>
        <v>0</v>
      </c>
      <c r="T86" s="4">
        <f>IF('Indicator Data'!K88="No data","x",IF('Indicator Data'!K88&gt;1000,10,IF('Indicator Data'!K88&gt;=500,9,IF('Indicator Data'!K88&gt;=240,8,IF('Indicator Data'!K88&gt;=120,7,IF('Indicator Data'!K88&gt;=60,6,IF('Indicator Data'!K88&gt;=20,5,IF('Indicator Data'!K88&gt;=1,4,0))))))))</f>
        <v>6</v>
      </c>
      <c r="U86" s="6">
        <f t="shared" si="21"/>
        <v>6</v>
      </c>
      <c r="V86" s="4">
        <f>IF('Indicator Data'!L88="No data","x",IF('Indicator Data'!L88&gt;V$135,0,IF('Indicator Data'!L88&lt;V$136,10,(V$135-'Indicator Data'!L88)/(V$135-V$136)*10)))</f>
        <v>9.1065480363289719</v>
      </c>
      <c r="W86" s="6">
        <f t="shared" si="22"/>
        <v>4.553274018164486</v>
      </c>
      <c r="X86" s="7">
        <f t="shared" si="23"/>
        <v>4.9851608519885611</v>
      </c>
    </row>
    <row r="87" spans="1:24" s="11" customFormat="1" x14ac:dyDescent="0.25">
      <c r="A87" s="11" t="s">
        <v>438</v>
      </c>
      <c r="B87" s="32" t="s">
        <v>14</v>
      </c>
      <c r="C87" s="32" t="s">
        <v>567</v>
      </c>
      <c r="D87" s="4">
        <f>IF('Indicator Data'!G89=0,0,IF(LOG('Indicator Data'!G89)&gt;D$135,10,IF(LOG('Indicator Data'!G89)&lt;D$136,0,10-(D$135-LOG('Indicator Data'!G89))/(D$135-D$136)*10)))</f>
        <v>4.0937243237812773</v>
      </c>
      <c r="E87" s="4" t="str">
        <f>IF('Indicator Data'!D89="No data","x",IF(('Indicator Data'!D89)^2&gt;E$135,10,IF(('Indicator Data'!D89)^2&lt;E$136,0,10-(E$135-('Indicator Data'!D89)^2)/(E$135-E$136)*10)))</f>
        <v>x</v>
      </c>
      <c r="F87" s="61">
        <f>'Indicator Data'!E89/'Indicator Data'!$BE89</f>
        <v>0.25833225663553472</v>
      </c>
      <c r="G87" s="61">
        <f>'Indicator Data'!F89/'Indicator Data'!$BE89</f>
        <v>0.20869402709586918</v>
      </c>
      <c r="H87" s="61">
        <f t="shared" si="15"/>
        <v>0.18133963509173465</v>
      </c>
      <c r="I87" s="4">
        <f t="shared" si="16"/>
        <v>4.5334908772933655</v>
      </c>
      <c r="J87" s="61">
        <f>'Indicator Data'!G89/'Indicator Data'!$BE89</f>
        <v>2.0026579054228653E-4</v>
      </c>
      <c r="K87" s="61">
        <f>'Indicator Data'!I89/'Indicator Data'!$BE89</f>
        <v>0</v>
      </c>
      <c r="L87" s="4">
        <f t="shared" si="13"/>
        <v>0.28609398648898043</v>
      </c>
      <c r="M87" s="4">
        <f>IF('Indicator Data'!H89=0,0,IF('Indicator Data'!H89&gt;M$135,10,IF('Indicator Data'!H89&lt;M$136,0,10-(M$135-'Indicator Data'!H89)/(M$135-M$136)*10)))</f>
        <v>4.1666666666666661</v>
      </c>
      <c r="N87" s="6" t="str">
        <f t="shared" si="17"/>
        <v>x</v>
      </c>
      <c r="O87" s="6">
        <f t="shared" si="14"/>
        <v>2.3954165235901286</v>
      </c>
      <c r="P87" s="6">
        <f t="shared" si="18"/>
        <v>4.5334908772933655</v>
      </c>
      <c r="Q87" s="6">
        <f t="shared" si="19"/>
        <v>4.1666666666666661</v>
      </c>
      <c r="R87" s="16">
        <f t="shared" si="20"/>
        <v>2.3954165235901286</v>
      </c>
      <c r="S87" s="6">
        <f>IF('Indicator Data'!J89=5,10,IF('Indicator Data'!J89=4,8,IF('Indicator Data'!J89=3,5,IF('Indicator Data'!J89=2,2,IF('Indicator Data'!J89=1,1,0)))))</f>
        <v>5</v>
      </c>
      <c r="T87" s="4">
        <f>IF('Indicator Data'!K89="No data","x",IF('Indicator Data'!K89&gt;1000,10,IF('Indicator Data'!K89&gt;=500,9,IF('Indicator Data'!K89&gt;=240,8,IF('Indicator Data'!K89&gt;=120,7,IF('Indicator Data'!K89&gt;=60,6,IF('Indicator Data'!K89&gt;=20,5,IF('Indicator Data'!K89&gt;=1,4,0))))))))</f>
        <v>8</v>
      </c>
      <c r="U87" s="6">
        <f t="shared" si="21"/>
        <v>8</v>
      </c>
      <c r="V87" s="4">
        <f>IF('Indicator Data'!L89="No data","x",IF('Indicator Data'!L89&gt;V$135,0,IF('Indicator Data'!L89&lt;V$136,10,(V$135-'Indicator Data'!L89)/(V$135-V$136)*10)))</f>
        <v>9.1065480363289719</v>
      </c>
      <c r="W87" s="6">
        <f t="shared" si="22"/>
        <v>7.053274018164486</v>
      </c>
      <c r="X87" s="7">
        <f t="shared" si="23"/>
        <v>7.2951608519885607</v>
      </c>
    </row>
    <row r="88" spans="1:24" s="11" customFormat="1" x14ac:dyDescent="0.25">
      <c r="A88" s="11" t="s">
        <v>13</v>
      </c>
      <c r="B88" s="31" t="s">
        <v>14</v>
      </c>
      <c r="C88" s="31" t="s">
        <v>568</v>
      </c>
      <c r="D88" s="4">
        <f>IF('Indicator Data'!G90=0,0,IF(LOG('Indicator Data'!G90)&gt;D$135,10,IF(LOG('Indicator Data'!G90)&lt;D$136,0,10-(D$135-LOG('Indicator Data'!G90))/(D$135-D$136)*10)))</f>
        <v>6.6245536580614131</v>
      </c>
      <c r="E88" s="4" t="str">
        <f>IF('Indicator Data'!D90="No data","x",IF(('Indicator Data'!D90)^2&gt;E$135,10,IF(('Indicator Data'!D90)^2&lt;E$136,0,10-(E$135-('Indicator Data'!D90)^2)/(E$135-E$136)*10)))</f>
        <v>x</v>
      </c>
      <c r="F88" s="61">
        <f>'Indicator Data'!E90/'Indicator Data'!$BE90</f>
        <v>0.161097052208624</v>
      </c>
      <c r="G88" s="61">
        <f>'Indicator Data'!F90/'Indicator Data'!$BE90</f>
        <v>0.31968767629339584</v>
      </c>
      <c r="H88" s="61">
        <f t="shared" si="15"/>
        <v>0.16047044517766096</v>
      </c>
      <c r="I88" s="4">
        <f t="shared" si="16"/>
        <v>4.0117611294415232</v>
      </c>
      <c r="J88" s="61">
        <f>'Indicator Data'!G90/'Indicator Data'!$BE90</f>
        <v>9.5520668939908838E-4</v>
      </c>
      <c r="K88" s="61">
        <f>'Indicator Data'!I90/'Indicator Data'!$BE90</f>
        <v>0</v>
      </c>
      <c r="L88" s="4">
        <f t="shared" si="13"/>
        <v>1.3645809848558397</v>
      </c>
      <c r="M88" s="4">
        <f>IF('Indicator Data'!H90=0,0,IF('Indicator Data'!H90&gt;M$135,10,IF('Indicator Data'!H90&lt;M$136,0,10-(M$135-'Indicator Data'!H90)/(M$135-M$136)*10)))</f>
        <v>2.0833333333333339</v>
      </c>
      <c r="N88" s="6" t="str">
        <f t="shared" si="17"/>
        <v>x</v>
      </c>
      <c r="O88" s="6">
        <f t="shared" si="14"/>
        <v>4.4983683080585086</v>
      </c>
      <c r="P88" s="6">
        <f t="shared" si="18"/>
        <v>4.0117611294415232</v>
      </c>
      <c r="Q88" s="6">
        <f t="shared" si="19"/>
        <v>2.0833333333333339</v>
      </c>
      <c r="R88" s="16">
        <f t="shared" si="20"/>
        <v>4.4983683080585086</v>
      </c>
      <c r="S88" s="6">
        <f>IF('Indicator Data'!J90=5,10,IF('Indicator Data'!J90=4,8,IF('Indicator Data'!J90=3,5,IF('Indicator Data'!J90=2,2,IF('Indicator Data'!J90=1,1,0)))))</f>
        <v>5</v>
      </c>
      <c r="T88" s="4">
        <f>IF('Indicator Data'!K90="No data","x",IF('Indicator Data'!K90&gt;1000,10,IF('Indicator Data'!K90&gt;=500,9,IF('Indicator Data'!K90&gt;=240,8,IF('Indicator Data'!K90&gt;=120,7,IF('Indicator Data'!K90&gt;=60,6,IF('Indicator Data'!K90&gt;=20,5,IF('Indicator Data'!K90&gt;=1,4,0))))))))</f>
        <v>0</v>
      </c>
      <c r="U88" s="6" t="str">
        <f t="shared" si="21"/>
        <v>x</v>
      </c>
      <c r="V88" s="4">
        <f>IF('Indicator Data'!L90="No data","x",IF('Indicator Data'!L90&gt;V$135,0,IF('Indicator Data'!L90&lt;V$136,10,(V$135-'Indicator Data'!L90)/(V$135-V$136)*10)))</f>
        <v>9.1065480363289719</v>
      </c>
      <c r="W88" s="6">
        <f t="shared" si="22"/>
        <v>7.053274018164486</v>
      </c>
      <c r="X88" s="7">
        <f t="shared" si="23"/>
        <v>7.053274018164486</v>
      </c>
    </row>
    <row r="89" spans="1:24" s="11" customFormat="1" x14ac:dyDescent="0.25">
      <c r="A89" s="11" t="s">
        <v>439</v>
      </c>
      <c r="B89" s="32" t="s">
        <v>14</v>
      </c>
      <c r="C89" s="32" t="s">
        <v>569</v>
      </c>
      <c r="D89" s="4">
        <f>IF('Indicator Data'!G91=0,0,IF(LOG('Indicator Data'!G91)&gt;D$135,10,IF(LOG('Indicator Data'!G91)&lt;D$136,0,10-(D$135-LOG('Indicator Data'!G91))/(D$135-D$136)*10)))</f>
        <v>6.1374930432736496</v>
      </c>
      <c r="E89" s="4" t="str">
        <f>IF('Indicator Data'!D91="No data","x",IF(('Indicator Data'!D91)^2&gt;E$135,10,IF(('Indicator Data'!D91)^2&lt;E$136,0,10-(E$135-('Indicator Data'!D91)^2)/(E$135-E$136)*10)))</f>
        <v>x</v>
      </c>
      <c r="F89" s="61">
        <f>'Indicator Data'!E91/'Indicator Data'!$BE91</f>
        <v>0.54127814094194437</v>
      </c>
      <c r="G89" s="61">
        <f>'Indicator Data'!F91/'Indicator Data'!$BE91</f>
        <v>0.10725791701786302</v>
      </c>
      <c r="H89" s="61">
        <f t="shared" si="15"/>
        <v>0.29745354972543792</v>
      </c>
      <c r="I89" s="4">
        <f t="shared" si="16"/>
        <v>7.4363387431359476</v>
      </c>
      <c r="J89" s="61">
        <f>'Indicator Data'!G91/'Indicator Data'!$BE91</f>
        <v>6.4614841378610112E-4</v>
      </c>
      <c r="K89" s="61">
        <f>'Indicator Data'!I91/'Indicator Data'!$BE91</f>
        <v>0</v>
      </c>
      <c r="L89" s="4">
        <f t="shared" si="13"/>
        <v>0.9230691625515739</v>
      </c>
      <c r="M89" s="4">
        <f>IF('Indicator Data'!H91=0,0,IF('Indicator Data'!H91&gt;M$135,10,IF('Indicator Data'!H91&lt;M$136,0,10-(M$135-'Indicator Data'!H91)/(M$135-M$136)*10)))</f>
        <v>5.2083333333333339</v>
      </c>
      <c r="N89" s="6" t="str">
        <f t="shared" si="17"/>
        <v>x</v>
      </c>
      <c r="O89" s="6">
        <f t="shared" si="14"/>
        <v>3.9927243900034637</v>
      </c>
      <c r="P89" s="6">
        <f t="shared" si="18"/>
        <v>7.4363387431359476</v>
      </c>
      <c r="Q89" s="6">
        <f t="shared" si="19"/>
        <v>5.2083333333333339</v>
      </c>
      <c r="R89" s="16">
        <f t="shared" si="20"/>
        <v>3.9927243900034637</v>
      </c>
      <c r="S89" s="6">
        <f>IF('Indicator Data'!J91=5,10,IF('Indicator Data'!J91=4,8,IF('Indicator Data'!J91=3,5,IF('Indicator Data'!J91=2,2,IF('Indicator Data'!J91=1,1,0)))))</f>
        <v>0</v>
      </c>
      <c r="T89" s="4">
        <f>IF('Indicator Data'!K91="No data","x",IF('Indicator Data'!K91&gt;1000,10,IF('Indicator Data'!K91&gt;=500,9,IF('Indicator Data'!K91&gt;=240,8,IF('Indicator Data'!K91&gt;=120,7,IF('Indicator Data'!K91&gt;=60,6,IF('Indicator Data'!K91&gt;=20,5,IF('Indicator Data'!K91&gt;=1,4,0))))))))</f>
        <v>4</v>
      </c>
      <c r="U89" s="6">
        <f t="shared" si="21"/>
        <v>4</v>
      </c>
      <c r="V89" s="4">
        <f>IF('Indicator Data'!L91="No data","x",IF('Indicator Data'!L91&gt;V$135,0,IF('Indicator Data'!L91&lt;V$136,10,(V$135-'Indicator Data'!L91)/(V$135-V$136)*10)))</f>
        <v>9.1065480363289719</v>
      </c>
      <c r="W89" s="6">
        <f t="shared" si="22"/>
        <v>4.553274018164486</v>
      </c>
      <c r="X89" s="7">
        <f t="shared" si="23"/>
        <v>4.3251608519885609</v>
      </c>
    </row>
    <row r="90" spans="1:24" s="11" customFormat="1" x14ac:dyDescent="0.25">
      <c r="A90" s="11" t="s">
        <v>440</v>
      </c>
      <c r="B90" s="32" t="s">
        <v>14</v>
      </c>
      <c r="C90" s="32" t="s">
        <v>570</v>
      </c>
      <c r="D90" s="4">
        <f>IF('Indicator Data'!G92=0,0,IF(LOG('Indicator Data'!G92)&gt;D$135,10,IF(LOG('Indicator Data'!G92)&lt;D$136,0,10-(D$135-LOG('Indicator Data'!G92))/(D$135-D$136)*10)))</f>
        <v>5.7644528781374564</v>
      </c>
      <c r="E90" s="4" t="str">
        <f>IF('Indicator Data'!D92="No data","x",IF(('Indicator Data'!D92)^2&gt;E$135,10,IF(('Indicator Data'!D92)^2&lt;E$136,0,10-(E$135-('Indicator Data'!D92)^2)/(E$135-E$136)*10)))</f>
        <v>x</v>
      </c>
      <c r="F90" s="61">
        <f>'Indicator Data'!E92/'Indicator Data'!$BE92</f>
        <v>0.40667853907113599</v>
      </c>
      <c r="G90" s="61">
        <f>'Indicator Data'!F92/'Indicator Data'!$BE92</f>
        <v>0.31759712171042381</v>
      </c>
      <c r="H90" s="61">
        <f t="shared" si="15"/>
        <v>0.28273854996317394</v>
      </c>
      <c r="I90" s="4">
        <f t="shared" si="16"/>
        <v>7.0684637490793474</v>
      </c>
      <c r="J90" s="61">
        <f>'Indicator Data'!G92/'Indicator Data'!$BE92</f>
        <v>5.0397484612192353E-4</v>
      </c>
      <c r="K90" s="61">
        <f>'Indicator Data'!I92/'Indicator Data'!$BE92</f>
        <v>0</v>
      </c>
      <c r="L90" s="4">
        <f t="shared" si="13"/>
        <v>0.71996406588846185</v>
      </c>
      <c r="M90" s="4">
        <f>IF('Indicator Data'!H92=0,0,IF('Indicator Data'!H92&gt;M$135,10,IF('Indicator Data'!H92&lt;M$136,0,10-(M$135-'Indicator Data'!H92)/(M$135-M$136)*10)))</f>
        <v>5.2083333333333339</v>
      </c>
      <c r="N90" s="6" t="str">
        <f t="shared" si="17"/>
        <v>x</v>
      </c>
      <c r="O90" s="6">
        <f t="shared" si="14"/>
        <v>3.657393119438797</v>
      </c>
      <c r="P90" s="6">
        <f t="shared" si="18"/>
        <v>7.0684637490793474</v>
      </c>
      <c r="Q90" s="6">
        <f t="shared" si="19"/>
        <v>5.2083333333333339</v>
      </c>
      <c r="R90" s="16">
        <f t="shared" si="20"/>
        <v>3.657393119438797</v>
      </c>
      <c r="S90" s="6">
        <f>IF('Indicator Data'!J92=5,10,IF('Indicator Data'!J92=4,8,IF('Indicator Data'!J92=3,5,IF('Indicator Data'!J92=2,2,IF('Indicator Data'!J92=1,1,0)))))</f>
        <v>0</v>
      </c>
      <c r="T90" s="4">
        <f>IF('Indicator Data'!K92="No data","x",IF('Indicator Data'!K92&gt;1000,10,IF('Indicator Data'!K92&gt;=500,9,IF('Indicator Data'!K92&gt;=240,8,IF('Indicator Data'!K92&gt;=120,7,IF('Indicator Data'!K92&gt;=60,6,IF('Indicator Data'!K92&gt;=20,5,IF('Indicator Data'!K92&gt;=1,4,0))))))))</f>
        <v>4</v>
      </c>
      <c r="U90" s="6">
        <f t="shared" si="21"/>
        <v>4</v>
      </c>
      <c r="V90" s="4">
        <f>IF('Indicator Data'!L92="No data","x",IF('Indicator Data'!L92&gt;V$135,0,IF('Indicator Data'!L92&lt;V$136,10,(V$135-'Indicator Data'!L92)/(V$135-V$136)*10)))</f>
        <v>9.1065480363289719</v>
      </c>
      <c r="W90" s="6">
        <f t="shared" si="22"/>
        <v>4.553274018164486</v>
      </c>
      <c r="X90" s="7">
        <f t="shared" si="23"/>
        <v>4.3251608519885609</v>
      </c>
    </row>
    <row r="91" spans="1:24" s="11" customFormat="1" x14ac:dyDescent="0.25">
      <c r="A91" s="11" t="s">
        <v>441</v>
      </c>
      <c r="B91" s="32" t="s">
        <v>14</v>
      </c>
      <c r="C91" s="32" t="s">
        <v>571</v>
      </c>
      <c r="D91" s="4">
        <f>IF('Indicator Data'!G93=0,0,IF(LOG('Indicator Data'!G93)&gt;D$135,10,IF(LOG('Indicator Data'!G93)&lt;D$136,0,10-(D$135-LOG('Indicator Data'!G93))/(D$135-D$136)*10)))</f>
        <v>6.6332725323461972</v>
      </c>
      <c r="E91" s="4" t="str">
        <f>IF('Indicator Data'!D93="No data","x",IF(('Indicator Data'!D93)^2&gt;E$135,10,IF(('Indicator Data'!D93)^2&lt;E$136,0,10-(E$135-('Indicator Data'!D93)^2)/(E$135-E$136)*10)))</f>
        <v>x</v>
      </c>
      <c r="F91" s="61">
        <f>'Indicator Data'!E93/'Indicator Data'!$BE93</f>
        <v>0.4076706335316766</v>
      </c>
      <c r="G91" s="61">
        <f>'Indicator Data'!F93/'Indicator Data'!$BE93</f>
        <v>0.18011200560028001</v>
      </c>
      <c r="H91" s="61">
        <f t="shared" si="15"/>
        <v>0.24886331816590829</v>
      </c>
      <c r="I91" s="4">
        <f t="shared" si="16"/>
        <v>6.2215829541477063</v>
      </c>
      <c r="J91" s="61">
        <f>'Indicator Data'!G93/'Indicator Data'!$BE93</f>
        <v>1.1253062653132657E-3</v>
      </c>
      <c r="K91" s="61">
        <f>'Indicator Data'!I93/'Indicator Data'!$BE93</f>
        <v>0</v>
      </c>
      <c r="L91" s="4">
        <f t="shared" si="13"/>
        <v>1.6075803790189518</v>
      </c>
      <c r="M91" s="4">
        <f>IF('Indicator Data'!H93=0,0,IF('Indicator Data'!H93&gt;M$135,10,IF('Indicator Data'!H93&lt;M$136,0,10-(M$135-'Indicator Data'!H93)/(M$135-M$136)*10)))</f>
        <v>6.25</v>
      </c>
      <c r="N91" s="6" t="str">
        <f t="shared" si="17"/>
        <v>x</v>
      </c>
      <c r="O91" s="6">
        <f t="shared" si="14"/>
        <v>4.5876705659202344</v>
      </c>
      <c r="P91" s="6">
        <f t="shared" si="18"/>
        <v>6.2215829541477063</v>
      </c>
      <c r="Q91" s="6">
        <f t="shared" si="19"/>
        <v>6.25</v>
      </c>
      <c r="R91" s="16">
        <f t="shared" si="20"/>
        <v>4.5876705659202344</v>
      </c>
      <c r="S91" s="6">
        <f>IF('Indicator Data'!J93=5,10,IF('Indicator Data'!J93=4,8,IF('Indicator Data'!J93=3,5,IF('Indicator Data'!J93=2,2,IF('Indicator Data'!J93=1,1,0)))))</f>
        <v>0</v>
      </c>
      <c r="T91" s="4">
        <f>IF('Indicator Data'!K93="No data","x",IF('Indicator Data'!K93&gt;1000,10,IF('Indicator Data'!K93&gt;=500,9,IF('Indicator Data'!K93&gt;=240,8,IF('Indicator Data'!K93&gt;=120,7,IF('Indicator Data'!K93&gt;=60,6,IF('Indicator Data'!K93&gt;=20,5,IF('Indicator Data'!K93&gt;=1,4,0))))))))</f>
        <v>4</v>
      </c>
      <c r="U91" s="6">
        <f t="shared" si="21"/>
        <v>4</v>
      </c>
      <c r="V91" s="4">
        <f>IF('Indicator Data'!L93="No data","x",IF('Indicator Data'!L93&gt;V$135,0,IF('Indicator Data'!L93&lt;V$136,10,(V$135-'Indicator Data'!L93)/(V$135-V$136)*10)))</f>
        <v>9.1065480363289719</v>
      </c>
      <c r="W91" s="6">
        <f t="shared" si="22"/>
        <v>4.553274018164486</v>
      </c>
      <c r="X91" s="7">
        <f t="shared" si="23"/>
        <v>4.3251608519885609</v>
      </c>
    </row>
    <row r="92" spans="1:24" s="11" customFormat="1" x14ac:dyDescent="0.25">
      <c r="A92" s="11" t="s">
        <v>442</v>
      </c>
      <c r="B92" s="32" t="s">
        <v>14</v>
      </c>
      <c r="C92" s="32" t="s">
        <v>572</v>
      </c>
      <c r="D92" s="4">
        <f>IF('Indicator Data'!G94=0,0,IF(LOG('Indicator Data'!G94)&gt;D$135,10,IF(LOG('Indicator Data'!G94)&lt;D$136,0,10-(D$135-LOG('Indicator Data'!G94))/(D$135-D$136)*10)))</f>
        <v>4.9362792318433213</v>
      </c>
      <c r="E92" s="4" t="str">
        <f>IF('Indicator Data'!D94="No data","x",IF(('Indicator Data'!D94)^2&gt;E$135,10,IF(('Indicator Data'!D94)^2&lt;E$136,0,10-(E$135-('Indicator Data'!D94)^2)/(E$135-E$136)*10)))</f>
        <v>x</v>
      </c>
      <c r="F92" s="61">
        <f>'Indicator Data'!E94/'Indicator Data'!$BE94</f>
        <v>0.135980396556178</v>
      </c>
      <c r="G92" s="61">
        <f>'Indicator Data'!F94/'Indicator Data'!$BE94</f>
        <v>9.3783237867003655E-2</v>
      </c>
      <c r="H92" s="61">
        <f t="shared" si="15"/>
        <v>9.1436007744839912E-2</v>
      </c>
      <c r="I92" s="4">
        <f t="shared" si="16"/>
        <v>2.2859001936209982</v>
      </c>
      <c r="J92" s="61">
        <f>'Indicator Data'!G94/'Indicator Data'!$BE94</f>
        <v>1.4295693767138156E-4</v>
      </c>
      <c r="K92" s="61">
        <f>'Indicator Data'!I94/'Indicator Data'!$BE94</f>
        <v>0</v>
      </c>
      <c r="L92" s="4">
        <f t="shared" si="13"/>
        <v>0.20422419667340108</v>
      </c>
      <c r="M92" s="4">
        <f>IF('Indicator Data'!H94=0,0,IF('Indicator Data'!H94&gt;M$135,10,IF('Indicator Data'!H94&lt;M$136,0,10-(M$135-'Indicator Data'!H94)/(M$135-M$136)*10)))</f>
        <v>3.125</v>
      </c>
      <c r="N92" s="6" t="str">
        <f t="shared" si="17"/>
        <v>x</v>
      </c>
      <c r="O92" s="6">
        <f t="shared" si="14"/>
        <v>2.9045166272317795</v>
      </c>
      <c r="P92" s="6">
        <f t="shared" si="18"/>
        <v>2.2859001936209982</v>
      </c>
      <c r="Q92" s="6">
        <f t="shared" si="19"/>
        <v>3.125</v>
      </c>
      <c r="R92" s="16">
        <f t="shared" si="20"/>
        <v>2.9045166272317795</v>
      </c>
      <c r="S92" s="6">
        <f>IF('Indicator Data'!J94=5,10,IF('Indicator Data'!J94=4,8,IF('Indicator Data'!J94=3,5,IF('Indicator Data'!J94=2,2,IF('Indicator Data'!J94=1,1,0)))))</f>
        <v>0</v>
      </c>
      <c r="T92" s="4">
        <f>IF('Indicator Data'!K94="No data","x",IF('Indicator Data'!K94&gt;1000,10,IF('Indicator Data'!K94&gt;=500,9,IF('Indicator Data'!K94&gt;=240,8,IF('Indicator Data'!K94&gt;=120,7,IF('Indicator Data'!K94&gt;=60,6,IF('Indicator Data'!K94&gt;=20,5,IF('Indicator Data'!K94&gt;=1,4,0))))))))</f>
        <v>4</v>
      </c>
      <c r="U92" s="6">
        <f t="shared" si="21"/>
        <v>4</v>
      </c>
      <c r="V92" s="4">
        <f>IF('Indicator Data'!L94="No data","x",IF('Indicator Data'!L94&gt;V$135,0,IF('Indicator Data'!L94&lt;V$136,10,(V$135-'Indicator Data'!L94)/(V$135-V$136)*10)))</f>
        <v>9.1065480363289719</v>
      </c>
      <c r="W92" s="6">
        <f t="shared" si="22"/>
        <v>4.553274018164486</v>
      </c>
      <c r="X92" s="7">
        <f t="shared" si="23"/>
        <v>4.3251608519885609</v>
      </c>
    </row>
    <row r="93" spans="1:24" s="11" customFormat="1" x14ac:dyDescent="0.25">
      <c r="A93" s="11" t="s">
        <v>443</v>
      </c>
      <c r="B93" s="32" t="s">
        <v>14</v>
      </c>
      <c r="C93" s="32" t="s">
        <v>573</v>
      </c>
      <c r="D93" s="4">
        <f>IF('Indicator Data'!G95=0,0,IF(LOG('Indicator Data'!G95)&gt;D$135,10,IF(LOG('Indicator Data'!G95)&lt;D$136,0,10-(D$135-LOG('Indicator Data'!G95))/(D$135-D$136)*10)))</f>
        <v>4.6701409045576039</v>
      </c>
      <c r="E93" s="4" t="str">
        <f>IF('Indicator Data'!D95="No data","x",IF(('Indicator Data'!D95)^2&gt;E$135,10,IF(('Indicator Data'!D95)^2&lt;E$136,0,10-(E$135-('Indicator Data'!D95)^2)/(E$135-E$136)*10)))</f>
        <v>x</v>
      </c>
      <c r="F93" s="61">
        <f>'Indicator Data'!E95/'Indicator Data'!$BE95</f>
        <v>0.46580579719322995</v>
      </c>
      <c r="G93" s="61">
        <f>'Indicator Data'!F95/'Indicator Data'!$BE95</f>
        <v>0.23468101461254323</v>
      </c>
      <c r="H93" s="61">
        <f t="shared" si="15"/>
        <v>0.29157315224975078</v>
      </c>
      <c r="I93" s="4">
        <f t="shared" si="16"/>
        <v>7.2893288062437689</v>
      </c>
      <c r="J93" s="61">
        <f>'Indicator Data'!G95/'Indicator Data'!$BE95</f>
        <v>2.0145066314937812E-4</v>
      </c>
      <c r="K93" s="61">
        <f>'Indicator Data'!I95/'Indicator Data'!$BE95</f>
        <v>0</v>
      </c>
      <c r="L93" s="4">
        <f t="shared" si="13"/>
        <v>0.28778666164196842</v>
      </c>
      <c r="M93" s="4">
        <f>IF('Indicator Data'!H95=0,0,IF('Indicator Data'!H95&gt;M$135,10,IF('Indicator Data'!H95&lt;M$136,0,10-(M$135-'Indicator Data'!H95)/(M$135-M$136)*10)))</f>
        <v>4.1666666666666661</v>
      </c>
      <c r="N93" s="6" t="str">
        <f t="shared" si="17"/>
        <v>x</v>
      </c>
      <c r="O93" s="6">
        <f t="shared" si="14"/>
        <v>2.761697340378888</v>
      </c>
      <c r="P93" s="6">
        <f t="shared" si="18"/>
        <v>7.2893288062437689</v>
      </c>
      <c r="Q93" s="6">
        <f t="shared" si="19"/>
        <v>4.1666666666666661</v>
      </c>
      <c r="R93" s="16">
        <f t="shared" si="20"/>
        <v>2.761697340378888</v>
      </c>
      <c r="S93" s="6">
        <f>IF('Indicator Data'!J95=5,10,IF('Indicator Data'!J95=4,8,IF('Indicator Data'!J95=3,5,IF('Indicator Data'!J95=2,2,IF('Indicator Data'!J95=1,1,0)))))</f>
        <v>10</v>
      </c>
      <c r="T93" s="4">
        <f>IF('Indicator Data'!K95="No data","x",IF('Indicator Data'!K95&gt;1000,10,IF('Indicator Data'!K95&gt;=500,9,IF('Indicator Data'!K95&gt;=240,8,IF('Indicator Data'!K95&gt;=120,7,IF('Indicator Data'!K95&gt;=60,6,IF('Indicator Data'!K95&gt;=20,5,IF('Indicator Data'!K95&gt;=1,4,0))))))))</f>
        <v>8</v>
      </c>
      <c r="U93" s="6" t="str">
        <f t="shared" si="21"/>
        <v>x</v>
      </c>
      <c r="V93" s="4">
        <f>IF('Indicator Data'!L95="No data","x",IF('Indicator Data'!L95&gt;V$135,0,IF('Indicator Data'!L95&lt;V$136,10,(V$135-'Indicator Data'!L95)/(V$135-V$136)*10)))</f>
        <v>9.1065480363289719</v>
      </c>
      <c r="W93" s="6">
        <f t="shared" si="22"/>
        <v>9.5532740181644868</v>
      </c>
      <c r="X93" s="7">
        <f t="shared" si="23"/>
        <v>9.5532740181644868</v>
      </c>
    </row>
    <row r="94" spans="1:24" s="11" customFormat="1" x14ac:dyDescent="0.25">
      <c r="A94" s="11" t="s">
        <v>444</v>
      </c>
      <c r="B94" s="32" t="s">
        <v>14</v>
      </c>
      <c r="C94" s="32" t="s">
        <v>574</v>
      </c>
      <c r="D94" s="4">
        <f>IF('Indicator Data'!G96=0,0,IF(LOG('Indicator Data'!G96)&gt;D$135,10,IF(LOG('Indicator Data'!G96)&lt;D$136,0,10-(D$135-LOG('Indicator Data'!G96))/(D$135-D$136)*10)))</f>
        <v>6.6760785234015145</v>
      </c>
      <c r="E94" s="4" t="str">
        <f>IF('Indicator Data'!D96="No data","x",IF(('Indicator Data'!D96)^2&gt;E$135,10,IF(('Indicator Data'!D96)^2&lt;E$136,0,10-(E$135-('Indicator Data'!D96)^2)/(E$135-E$136)*10)))</f>
        <v>x</v>
      </c>
      <c r="F94" s="61">
        <f>'Indicator Data'!E96/'Indicator Data'!$BE96</f>
        <v>0.39369206465502721</v>
      </c>
      <c r="G94" s="61">
        <f>'Indicator Data'!F96/'Indicator Data'!$BE96</f>
        <v>0.21387094154562822</v>
      </c>
      <c r="H94" s="61">
        <f t="shared" si="15"/>
        <v>0.25031376771392067</v>
      </c>
      <c r="I94" s="4">
        <f t="shared" si="16"/>
        <v>6.2578441928480162</v>
      </c>
      <c r="J94" s="61">
        <f>'Indicator Data'!G96/'Indicator Data'!$BE96</f>
        <v>7.6196080735297061E-4</v>
      </c>
      <c r="K94" s="61">
        <f>'Indicator Data'!I96/'Indicator Data'!$BE96</f>
        <v>0</v>
      </c>
      <c r="L94" s="4">
        <f t="shared" si="13"/>
        <v>1.0885154390756728</v>
      </c>
      <c r="M94" s="4">
        <f>IF('Indicator Data'!H96=0,0,IF('Indicator Data'!H96&gt;M$135,10,IF('Indicator Data'!H96&lt;M$136,0,10-(M$135-'Indicator Data'!H96)/(M$135-M$136)*10)))</f>
        <v>0</v>
      </c>
      <c r="N94" s="6" t="str">
        <f t="shared" si="17"/>
        <v>x</v>
      </c>
      <c r="O94" s="6">
        <f t="shared" si="14"/>
        <v>4.4439874120250993</v>
      </c>
      <c r="P94" s="6">
        <f t="shared" si="18"/>
        <v>6.2578441928480162</v>
      </c>
      <c r="Q94" s="6">
        <f t="shared" si="19"/>
        <v>0</v>
      </c>
      <c r="R94" s="16">
        <f t="shared" si="20"/>
        <v>4.4439874120250993</v>
      </c>
      <c r="S94" s="6">
        <f>IF('Indicator Data'!J96=5,10,IF('Indicator Data'!J96=4,8,IF('Indicator Data'!J96=3,5,IF('Indicator Data'!J96=2,2,IF('Indicator Data'!J96=1,1,0)))))</f>
        <v>5</v>
      </c>
      <c r="T94" s="4">
        <f>IF('Indicator Data'!K96="No data","x",IF('Indicator Data'!K96&gt;1000,10,IF('Indicator Data'!K96&gt;=500,9,IF('Indicator Data'!K96&gt;=240,8,IF('Indicator Data'!K96&gt;=120,7,IF('Indicator Data'!K96&gt;=60,6,IF('Indicator Data'!K96&gt;=20,5,IF('Indicator Data'!K96&gt;=1,4,0))))))))</f>
        <v>5</v>
      </c>
      <c r="U94" s="6" t="str">
        <f t="shared" si="21"/>
        <v>x</v>
      </c>
      <c r="V94" s="4">
        <f>IF('Indicator Data'!L96="No data","x",IF('Indicator Data'!L96&gt;V$135,0,IF('Indicator Data'!L96&lt;V$136,10,(V$135-'Indicator Data'!L96)/(V$135-V$136)*10)))</f>
        <v>9.1065480363289719</v>
      </c>
      <c r="W94" s="6">
        <f t="shared" si="22"/>
        <v>7.053274018164486</v>
      </c>
      <c r="X94" s="7">
        <f t="shared" si="23"/>
        <v>7.053274018164486</v>
      </c>
    </row>
    <row r="95" spans="1:24" s="11" customFormat="1" x14ac:dyDescent="0.25">
      <c r="A95" s="11" t="s">
        <v>445</v>
      </c>
      <c r="B95" s="32" t="s">
        <v>14</v>
      </c>
      <c r="C95" s="32" t="s">
        <v>575</v>
      </c>
      <c r="D95" s="4">
        <f>IF('Indicator Data'!G97=0,0,IF(LOG('Indicator Data'!G97)&gt;D$135,10,IF(LOG('Indicator Data'!G97)&lt;D$136,0,10-(D$135-LOG('Indicator Data'!G97))/(D$135-D$136)*10)))</f>
        <v>8.0862299355974709</v>
      </c>
      <c r="E95" s="4" t="str">
        <f>IF('Indicator Data'!D97="No data","x",IF(('Indicator Data'!D97)^2&gt;E$135,10,IF(('Indicator Data'!D97)^2&lt;E$136,0,10-(E$135-('Indicator Data'!D97)^2)/(E$135-E$136)*10)))</f>
        <v>x</v>
      </c>
      <c r="F95" s="61">
        <f>'Indicator Data'!E97/'Indicator Data'!$BE97</f>
        <v>0.25582888517795105</v>
      </c>
      <c r="G95" s="61">
        <f>'Indicator Data'!F97/'Indicator Data'!$BE97</f>
        <v>7.0275108470381251E-2</v>
      </c>
      <c r="H95" s="61">
        <f t="shared" si="15"/>
        <v>0.14548321970657083</v>
      </c>
      <c r="I95" s="4">
        <f t="shared" si="16"/>
        <v>3.6370804926642712</v>
      </c>
      <c r="J95" s="61">
        <f>'Indicator Data'!G97/'Indicator Data'!$BE97</f>
        <v>3.997515618243898E-3</v>
      </c>
      <c r="K95" s="61">
        <f>'Indicator Data'!I97/'Indicator Data'!$BE97</f>
        <v>0</v>
      </c>
      <c r="L95" s="4">
        <f t="shared" si="13"/>
        <v>5.7107365974912829</v>
      </c>
      <c r="M95" s="4">
        <f>IF('Indicator Data'!H97=0,0,IF('Indicator Data'!H97&gt;M$135,10,IF('Indicator Data'!H97&lt;M$136,0,10-(M$135-'Indicator Data'!H97)/(M$135-M$136)*10)))</f>
        <v>6.25</v>
      </c>
      <c r="N95" s="6" t="str">
        <f t="shared" si="17"/>
        <v>x</v>
      </c>
      <c r="O95" s="6">
        <f t="shared" si="14"/>
        <v>7.0693922679736705</v>
      </c>
      <c r="P95" s="6">
        <f t="shared" si="18"/>
        <v>3.6370804926642712</v>
      </c>
      <c r="Q95" s="6">
        <f t="shared" si="19"/>
        <v>6.25</v>
      </c>
      <c r="R95" s="16">
        <f t="shared" si="20"/>
        <v>7.0693922679736705</v>
      </c>
      <c r="S95" s="6">
        <f>IF('Indicator Data'!J97=5,10,IF('Indicator Data'!J97=4,8,IF('Indicator Data'!J97=3,5,IF('Indicator Data'!J97=2,2,IF('Indicator Data'!J97=1,1,0)))))</f>
        <v>5</v>
      </c>
      <c r="T95" s="4">
        <f>IF('Indicator Data'!K97="No data","x",IF('Indicator Data'!K97&gt;1000,10,IF('Indicator Data'!K97&gt;=500,9,IF('Indicator Data'!K97&gt;=240,8,IF('Indicator Data'!K97&gt;=120,7,IF('Indicator Data'!K97&gt;=60,6,IF('Indicator Data'!K97&gt;=20,5,IF('Indicator Data'!K97&gt;=1,4,0))))))))</f>
        <v>4</v>
      </c>
      <c r="U95" s="6" t="str">
        <f t="shared" si="21"/>
        <v>x</v>
      </c>
      <c r="V95" s="4">
        <f>IF('Indicator Data'!L97="No data","x",IF('Indicator Data'!L97&gt;V$135,0,IF('Indicator Data'!L97&lt;V$136,10,(V$135-'Indicator Data'!L97)/(V$135-V$136)*10)))</f>
        <v>9.1065480363289719</v>
      </c>
      <c r="W95" s="6">
        <f t="shared" si="22"/>
        <v>7.053274018164486</v>
      </c>
      <c r="X95" s="7">
        <f t="shared" si="23"/>
        <v>7.053274018164486</v>
      </c>
    </row>
    <row r="96" spans="1:24" s="11" customFormat="1" x14ac:dyDescent="0.25">
      <c r="A96" s="11" t="s">
        <v>446</v>
      </c>
      <c r="B96" s="32" t="s">
        <v>14</v>
      </c>
      <c r="C96" s="32" t="s">
        <v>576</v>
      </c>
      <c r="D96" s="4">
        <f>IF('Indicator Data'!G98=0,0,IF(LOG('Indicator Data'!G98)&gt;D$135,10,IF(LOG('Indicator Data'!G98)&lt;D$136,0,10-(D$135-LOG('Indicator Data'!G98))/(D$135-D$136)*10)))</f>
        <v>5.1054539862894153</v>
      </c>
      <c r="E96" s="4" t="str">
        <f>IF('Indicator Data'!D98="No data","x",IF(('Indicator Data'!D98)^2&gt;E$135,10,IF(('Indicator Data'!D98)^2&lt;E$136,0,10-(E$135-('Indicator Data'!D98)^2)/(E$135-E$136)*10)))</f>
        <v>x</v>
      </c>
      <c r="F96" s="61">
        <f>'Indicator Data'!E98/'Indicator Data'!$BE98</f>
        <v>0.37402475548771574</v>
      </c>
      <c r="G96" s="61">
        <f>'Indicator Data'!F98/'Indicator Data'!$BE98</f>
        <v>0.31182138940920817</v>
      </c>
      <c r="H96" s="61">
        <f t="shared" si="15"/>
        <v>0.2649677250961599</v>
      </c>
      <c r="I96" s="4">
        <f t="shared" si="16"/>
        <v>6.6241931274039967</v>
      </c>
      <c r="J96" s="61">
        <f>'Indicator Data'!G98/'Indicator Data'!$BE98</f>
        <v>4.1625541613643204E-4</v>
      </c>
      <c r="K96" s="61">
        <f>'Indicator Data'!I98/'Indicator Data'!$BE98</f>
        <v>0</v>
      </c>
      <c r="L96" s="4">
        <f t="shared" si="13"/>
        <v>0.5946505944806173</v>
      </c>
      <c r="M96" s="4">
        <f>IF('Indicator Data'!H98=0,0,IF('Indicator Data'!H98&gt;M$135,10,IF('Indicator Data'!H98&lt;M$136,0,10-(M$135-'Indicator Data'!H98)/(M$135-M$136)*10)))</f>
        <v>6.25</v>
      </c>
      <c r="N96" s="6" t="str">
        <f t="shared" si="17"/>
        <v>x</v>
      </c>
      <c r="O96" s="6">
        <f t="shared" si="14"/>
        <v>3.1638942379153145</v>
      </c>
      <c r="P96" s="6">
        <f t="shared" si="18"/>
        <v>6.6241931274039967</v>
      </c>
      <c r="Q96" s="6">
        <f t="shared" si="19"/>
        <v>6.25</v>
      </c>
      <c r="R96" s="16">
        <f t="shared" si="20"/>
        <v>3.1638942379153145</v>
      </c>
      <c r="S96" s="6">
        <f>IF('Indicator Data'!J98=5,10,IF('Indicator Data'!J98=4,8,IF('Indicator Data'!J98=3,5,IF('Indicator Data'!J98=2,2,IF('Indicator Data'!J98=1,1,0)))))</f>
        <v>5</v>
      </c>
      <c r="T96" s="4">
        <f>IF('Indicator Data'!K98="No data","x",IF('Indicator Data'!K98&gt;1000,10,IF('Indicator Data'!K98&gt;=500,9,IF('Indicator Data'!K98&gt;=240,8,IF('Indicator Data'!K98&gt;=120,7,IF('Indicator Data'!K98&gt;=60,6,IF('Indicator Data'!K98&gt;=20,5,IF('Indicator Data'!K98&gt;=1,4,0))))))))</f>
        <v>8</v>
      </c>
      <c r="U96" s="6">
        <f t="shared" si="21"/>
        <v>8</v>
      </c>
      <c r="V96" s="4">
        <f>IF('Indicator Data'!L98="No data","x",IF('Indicator Data'!L98&gt;V$135,0,IF('Indicator Data'!L98&lt;V$136,10,(V$135-'Indicator Data'!L98)/(V$135-V$136)*10)))</f>
        <v>9.1065480363289719</v>
      </c>
      <c r="W96" s="6">
        <f t="shared" si="22"/>
        <v>7.053274018164486</v>
      </c>
      <c r="X96" s="7">
        <f t="shared" si="23"/>
        <v>7.2951608519885607</v>
      </c>
    </row>
    <row r="97" spans="1:24" s="11" customFormat="1" x14ac:dyDescent="0.25">
      <c r="A97" s="11" t="s">
        <v>447</v>
      </c>
      <c r="B97" s="32" t="s">
        <v>14</v>
      </c>
      <c r="C97" s="32" t="s">
        <v>577</v>
      </c>
      <c r="D97" s="4">
        <f>IF('Indicator Data'!G99=0,0,IF(LOG('Indicator Data'!G99)&gt;D$135,10,IF(LOG('Indicator Data'!G99)&lt;D$136,0,10-(D$135-LOG('Indicator Data'!G99))/(D$135-D$136)*10)))</f>
        <v>7.3231640456326641</v>
      </c>
      <c r="E97" s="4" t="str">
        <f>IF('Indicator Data'!D99="No data","x",IF(('Indicator Data'!D99)^2&gt;E$135,10,IF(('Indicator Data'!D99)^2&lt;E$136,0,10-(E$135-('Indicator Data'!D99)^2)/(E$135-E$136)*10)))</f>
        <v>x</v>
      </c>
      <c r="F97" s="61">
        <f>'Indicator Data'!E99/'Indicator Data'!$BE99</f>
        <v>0.44319994544838598</v>
      </c>
      <c r="G97" s="61">
        <f>'Indicator Data'!F99/'Indicator Data'!$BE99</f>
        <v>0.1208575774875935</v>
      </c>
      <c r="H97" s="61">
        <f t="shared" si="15"/>
        <v>0.25181436709609134</v>
      </c>
      <c r="I97" s="4">
        <f t="shared" si="16"/>
        <v>6.2953591774022835</v>
      </c>
      <c r="J97" s="61">
        <f>'Indicator Data'!G99/'Indicator Data'!$BE99</f>
        <v>3.0819485662428518E-3</v>
      </c>
      <c r="K97" s="61">
        <f>'Indicator Data'!I99/'Indicator Data'!$BE99</f>
        <v>0</v>
      </c>
      <c r="L97" s="4">
        <f t="shared" si="13"/>
        <v>4.4027836660612163</v>
      </c>
      <c r="M97" s="4">
        <f>IF('Indicator Data'!H99=0,0,IF('Indicator Data'!H99&gt;M$135,10,IF('Indicator Data'!H99&lt;M$136,0,10-(M$135-'Indicator Data'!H99)/(M$135-M$136)*10)))</f>
        <v>3.125</v>
      </c>
      <c r="N97" s="6" t="str">
        <f t="shared" si="17"/>
        <v>x</v>
      </c>
      <c r="O97" s="6">
        <f t="shared" si="14"/>
        <v>6.0701995606328376</v>
      </c>
      <c r="P97" s="6">
        <f t="shared" si="18"/>
        <v>6.2953591774022835</v>
      </c>
      <c r="Q97" s="6">
        <f t="shared" si="19"/>
        <v>3.125</v>
      </c>
      <c r="R97" s="16">
        <f t="shared" si="20"/>
        <v>6.0701995606328376</v>
      </c>
      <c r="S97" s="6">
        <f>IF('Indicator Data'!J99=5,10,IF('Indicator Data'!J99=4,8,IF('Indicator Data'!J99=3,5,IF('Indicator Data'!J99=2,2,IF('Indicator Data'!J99=1,1,0)))))</f>
        <v>10</v>
      </c>
      <c r="T97" s="4">
        <f>IF('Indicator Data'!K99="No data","x",IF('Indicator Data'!K99&gt;1000,10,IF('Indicator Data'!K99&gt;=500,9,IF('Indicator Data'!K99&gt;=240,8,IF('Indicator Data'!K99&gt;=120,7,IF('Indicator Data'!K99&gt;=60,6,IF('Indicator Data'!K99&gt;=20,5,IF('Indicator Data'!K99&gt;=1,4,0))))))))</f>
        <v>7</v>
      </c>
      <c r="U97" s="6" t="str">
        <f t="shared" si="21"/>
        <v>x</v>
      </c>
      <c r="V97" s="4">
        <f>IF('Indicator Data'!L99="No data","x",IF('Indicator Data'!L99&gt;V$135,0,IF('Indicator Data'!L99&lt;V$136,10,(V$135-'Indicator Data'!L99)/(V$135-V$136)*10)))</f>
        <v>9.1065480363289719</v>
      </c>
      <c r="W97" s="6">
        <f t="shared" si="22"/>
        <v>9.5532740181644868</v>
      </c>
      <c r="X97" s="7">
        <f t="shared" si="23"/>
        <v>9.5532740181644868</v>
      </c>
    </row>
    <row r="98" spans="1:24" s="11" customFormat="1" x14ac:dyDescent="0.25">
      <c r="A98" s="11" t="s">
        <v>448</v>
      </c>
      <c r="B98" s="32" t="s">
        <v>14</v>
      </c>
      <c r="C98" s="32" t="s">
        <v>578</v>
      </c>
      <c r="D98" s="4">
        <f>IF('Indicator Data'!G100=0,0,IF(LOG('Indicator Data'!G100)&gt;D$135,10,IF(LOG('Indicator Data'!G100)&lt;D$136,0,10-(D$135-LOG('Indicator Data'!G100))/(D$135-D$136)*10)))</f>
        <v>7.0942866707122789</v>
      </c>
      <c r="E98" s="4" t="str">
        <f>IF('Indicator Data'!D100="No data","x",IF(('Indicator Data'!D100)^2&gt;E$135,10,IF(('Indicator Data'!D100)^2&lt;E$136,0,10-(E$135-('Indicator Data'!D100)^2)/(E$135-E$136)*10)))</f>
        <v>x</v>
      </c>
      <c r="F98" s="61">
        <f>'Indicator Data'!E100/'Indicator Data'!$BE100</f>
        <v>0.49118952831565127</v>
      </c>
      <c r="G98" s="61">
        <f>'Indicator Data'!F100/'Indicator Data'!$BE100</f>
        <v>8.7696448298142854E-2</v>
      </c>
      <c r="H98" s="61">
        <f t="shared" si="15"/>
        <v>0.26751887623236137</v>
      </c>
      <c r="I98" s="4">
        <f t="shared" si="16"/>
        <v>6.6879719058090341</v>
      </c>
      <c r="J98" s="61">
        <f>'Indicator Data'!G100/'Indicator Data'!$BE100</f>
        <v>1.7930466681951769E-3</v>
      </c>
      <c r="K98" s="61">
        <f>'Indicator Data'!I100/'Indicator Data'!$BE100</f>
        <v>0</v>
      </c>
      <c r="L98" s="4">
        <f t="shared" si="13"/>
        <v>2.5614952402788234</v>
      </c>
      <c r="M98" s="4">
        <f>IF('Indicator Data'!H100=0,0,IF('Indicator Data'!H100&gt;M$135,10,IF('Indicator Data'!H100&lt;M$136,0,10-(M$135-'Indicator Data'!H100)/(M$135-M$136)*10)))</f>
        <v>5.2083333333333339</v>
      </c>
      <c r="N98" s="6" t="str">
        <f t="shared" si="17"/>
        <v>x</v>
      </c>
      <c r="O98" s="6">
        <f t="shared" si="14"/>
        <v>5.2508802294835899</v>
      </c>
      <c r="P98" s="6">
        <f t="shared" si="18"/>
        <v>6.6879719058090341</v>
      </c>
      <c r="Q98" s="6">
        <f t="shared" si="19"/>
        <v>5.2083333333333339</v>
      </c>
      <c r="R98" s="16">
        <f t="shared" si="20"/>
        <v>5.2508802294835899</v>
      </c>
      <c r="S98" s="6">
        <f>IF('Indicator Data'!J100=5,10,IF('Indicator Data'!J100=4,8,IF('Indicator Data'!J100=3,5,IF('Indicator Data'!J100=2,2,IF('Indicator Data'!J100=1,1,0)))))</f>
        <v>5</v>
      </c>
      <c r="T98" s="4">
        <f>IF('Indicator Data'!K100="No data","x",IF('Indicator Data'!K100&gt;1000,10,IF('Indicator Data'!K100&gt;=500,9,IF('Indicator Data'!K100&gt;=240,8,IF('Indicator Data'!K100&gt;=120,7,IF('Indicator Data'!K100&gt;=60,6,IF('Indicator Data'!K100&gt;=20,5,IF('Indicator Data'!K100&gt;=1,4,0))))))))</f>
        <v>8</v>
      </c>
      <c r="U98" s="6">
        <f t="shared" si="21"/>
        <v>8</v>
      </c>
      <c r="V98" s="4">
        <f>IF('Indicator Data'!L100="No data","x",IF('Indicator Data'!L100&gt;V$135,0,IF('Indicator Data'!L100&lt;V$136,10,(V$135-'Indicator Data'!L100)/(V$135-V$136)*10)))</f>
        <v>9.1065480363289719</v>
      </c>
      <c r="W98" s="6">
        <f t="shared" si="22"/>
        <v>7.053274018164486</v>
      </c>
      <c r="X98" s="7">
        <f t="shared" si="23"/>
        <v>7.2951608519885607</v>
      </c>
    </row>
    <row r="99" spans="1:24" s="11" customFormat="1" x14ac:dyDescent="0.25">
      <c r="A99" s="11" t="s">
        <v>449</v>
      </c>
      <c r="B99" s="32" t="s">
        <v>16</v>
      </c>
      <c r="C99" s="32" t="s">
        <v>579</v>
      </c>
      <c r="D99" s="4">
        <f>IF('Indicator Data'!G101=0,0,IF(LOG('Indicator Data'!G101)&gt;D$135,10,IF(LOG('Indicator Data'!G101)&lt;D$136,0,10-(D$135-LOG('Indicator Data'!G101))/(D$135-D$136)*10)))</f>
        <v>5.7660625688767189</v>
      </c>
      <c r="E99" s="4">
        <f>IF('Indicator Data'!D101="No data","x",IF(('Indicator Data'!D101)^2&gt;E$135,10,IF(('Indicator Data'!D101)^2&lt;E$136,0,10-(E$135-('Indicator Data'!D101)^2)/(E$135-E$136)*10)))</f>
        <v>4</v>
      </c>
      <c r="F99" s="61">
        <f>'Indicator Data'!E101/'Indicator Data'!$BE101</f>
        <v>9.0267821069748344E-2</v>
      </c>
      <c r="G99" s="61">
        <f>'Indicator Data'!F101/'Indicator Data'!$BE101</f>
        <v>0.44722679479516914</v>
      </c>
      <c r="H99" s="61">
        <f t="shared" si="15"/>
        <v>0.15694060923366646</v>
      </c>
      <c r="I99" s="4">
        <f t="shared" si="16"/>
        <v>3.9235152308416605</v>
      </c>
      <c r="J99" s="61">
        <f>'Indicator Data'!G101/'Indicator Data'!$BE101</f>
        <v>1.3522943928198177E-3</v>
      </c>
      <c r="K99" s="61">
        <f>'Indicator Data'!I101/'Indicator Data'!$BE101</f>
        <v>0</v>
      </c>
      <c r="L99" s="4">
        <f t="shared" ref="L99:L134" si="24">IF(J99&gt;L$135,10,IF(J99&lt;L$136,0,10-(L$135-J99)/(L$135-L$136)*10))</f>
        <v>1.9318491325997407</v>
      </c>
      <c r="M99" s="4">
        <f>IF('Indicator Data'!H101=0,0,IF('Indicator Data'!H101&gt;M$135,10,IF('Indicator Data'!H101&lt;M$136,0,10-(M$135-'Indicator Data'!H101)/(M$135-M$136)*10)))</f>
        <v>8.3333333333333339</v>
      </c>
      <c r="N99" s="6">
        <f t="shared" si="17"/>
        <v>4</v>
      </c>
      <c r="O99" s="6">
        <f t="shared" ref="O99:O134" si="25">(10-GEOMEAN(((10-D99)/10*9+1),((10-L99)/10*9+1)))/9*10</f>
        <v>4.1065696659464264</v>
      </c>
      <c r="P99" s="6">
        <f t="shared" si="18"/>
        <v>3.9235152308416605</v>
      </c>
      <c r="Q99" s="6">
        <f t="shared" si="19"/>
        <v>8.3333333333333339</v>
      </c>
      <c r="R99" s="16">
        <f t="shared" si="20"/>
        <v>5.4954669448590945</v>
      </c>
      <c r="S99" s="6">
        <f>IF('Indicator Data'!J101=5,10,IF('Indicator Data'!J101=4,8,IF('Indicator Data'!J101=3,5,IF('Indicator Data'!J101=2,2,IF('Indicator Data'!J101=1,1,0)))))</f>
        <v>0</v>
      </c>
      <c r="T99" s="4">
        <f>IF('Indicator Data'!K101="No data","x",IF('Indicator Data'!K101&gt;1000,10,IF('Indicator Data'!K101&gt;=500,9,IF('Indicator Data'!K101&gt;=240,8,IF('Indicator Data'!K101&gt;=120,7,IF('Indicator Data'!K101&gt;=60,6,IF('Indicator Data'!K101&gt;=20,5,IF('Indicator Data'!K101&gt;=1,4,0))))))))</f>
        <v>0</v>
      </c>
      <c r="U99" s="6" t="str">
        <f t="shared" si="21"/>
        <v>x</v>
      </c>
      <c r="V99" s="4">
        <f>IF('Indicator Data'!L101="No data","x",IF('Indicator Data'!L101&gt;V$135,0,IF('Indicator Data'!L101&lt;V$136,10,(V$135-'Indicator Data'!L101)/(V$135-V$136)*10)))</f>
        <v>5.2021768472135328</v>
      </c>
      <c r="W99" s="6">
        <f t="shared" si="22"/>
        <v>2.6010884236067664</v>
      </c>
      <c r="X99" s="7">
        <f t="shared" si="23"/>
        <v>2.6010884236067664</v>
      </c>
    </row>
    <row r="100" spans="1:24" s="11" customFormat="1" x14ac:dyDescent="0.25">
      <c r="A100" s="11" t="s">
        <v>450</v>
      </c>
      <c r="B100" s="32" t="s">
        <v>16</v>
      </c>
      <c r="C100" s="32" t="s">
        <v>580</v>
      </c>
      <c r="D100" s="4">
        <f>IF('Indicator Data'!G102=0,0,IF(LOG('Indicator Data'!G102)&gt;D$135,10,IF(LOG('Indicator Data'!G102)&lt;D$136,0,10-(D$135-LOG('Indicator Data'!G102))/(D$135-D$136)*10)))</f>
        <v>0</v>
      </c>
      <c r="E100" s="4">
        <f>IF('Indicator Data'!D102="No data","x",IF(('Indicator Data'!D102)^2&gt;E$135,10,IF(('Indicator Data'!D102)^2&lt;E$136,0,10-(E$135-('Indicator Data'!D102)^2)/(E$135-E$136)*10)))</f>
        <v>1.7777777777777786</v>
      </c>
      <c r="F100" s="61">
        <f>'Indicator Data'!E102/'Indicator Data'!$BE102</f>
        <v>8.9069984788964409E-3</v>
      </c>
      <c r="G100" s="61">
        <f>'Indicator Data'!F102/'Indicator Data'!$BE102</f>
        <v>3.6258812009195472E-2</v>
      </c>
      <c r="H100" s="61">
        <f t="shared" si="15"/>
        <v>1.3518202241747088E-2</v>
      </c>
      <c r="I100" s="4">
        <f t="shared" si="16"/>
        <v>0.33795505604367726</v>
      </c>
      <c r="J100" s="61">
        <f>'Indicator Data'!G102/'Indicator Data'!$BE102</f>
        <v>0</v>
      </c>
      <c r="K100" s="61">
        <f>'Indicator Data'!I102/'Indicator Data'!$BE102</f>
        <v>0</v>
      </c>
      <c r="L100" s="4">
        <f t="shared" si="24"/>
        <v>0</v>
      </c>
      <c r="M100" s="4">
        <f>IF('Indicator Data'!H102=0,0,IF('Indicator Data'!H102&gt;M$135,10,IF('Indicator Data'!H102&lt;M$136,0,10-(M$135-'Indicator Data'!H102)/(M$135-M$136)*10)))</f>
        <v>0</v>
      </c>
      <c r="N100" s="6">
        <f t="shared" si="17"/>
        <v>1.7777777777777786</v>
      </c>
      <c r="O100" s="6">
        <f t="shared" si="25"/>
        <v>0</v>
      </c>
      <c r="P100" s="6">
        <f t="shared" si="18"/>
        <v>0.33795505604367726</v>
      </c>
      <c r="Q100" s="6">
        <f t="shared" si="19"/>
        <v>0</v>
      </c>
      <c r="R100" s="16">
        <f t="shared" si="20"/>
        <v>0.55573586581426371</v>
      </c>
      <c r="S100" s="6">
        <f>IF('Indicator Data'!J102=5,10,IF('Indicator Data'!J102=4,8,IF('Indicator Data'!J102=3,5,IF('Indicator Data'!J102=2,2,IF('Indicator Data'!J102=1,1,0)))))</f>
        <v>0</v>
      </c>
      <c r="T100" s="4">
        <f>IF('Indicator Data'!K102="No data","x",IF('Indicator Data'!K102&gt;1000,10,IF('Indicator Data'!K102&gt;=500,9,IF('Indicator Data'!K102&gt;=240,8,IF('Indicator Data'!K102&gt;=120,7,IF('Indicator Data'!K102&gt;=60,6,IF('Indicator Data'!K102&gt;=20,5,IF('Indicator Data'!K102&gt;=1,4,0))))))))</f>
        <v>4</v>
      </c>
      <c r="U100" s="6">
        <f t="shared" si="21"/>
        <v>4</v>
      </c>
      <c r="V100" s="4">
        <f>IF('Indicator Data'!L102="No data","x",IF('Indicator Data'!L102&gt;V$135,0,IF('Indicator Data'!L102&lt;V$136,10,(V$135-'Indicator Data'!L102)/(V$135-V$136)*10)))</f>
        <v>5.2021768472135328</v>
      </c>
      <c r="W100" s="6">
        <f t="shared" si="22"/>
        <v>2.6010884236067664</v>
      </c>
      <c r="X100" s="7">
        <f t="shared" si="23"/>
        <v>3.0367183595804659</v>
      </c>
    </row>
    <row r="101" spans="1:24" s="11" customFormat="1" x14ac:dyDescent="0.25">
      <c r="A101" s="11" t="s">
        <v>451</v>
      </c>
      <c r="B101" s="32" t="s">
        <v>16</v>
      </c>
      <c r="C101" s="32" t="s">
        <v>581</v>
      </c>
      <c r="D101" s="4">
        <f>IF('Indicator Data'!G103=0,0,IF(LOG('Indicator Data'!G103)&gt;D$135,10,IF(LOG('Indicator Data'!G103)&lt;D$136,0,10-(D$135-LOG('Indicator Data'!G103))/(D$135-D$136)*10)))</f>
        <v>5.268024924119671</v>
      </c>
      <c r="E101" s="4">
        <f>IF('Indicator Data'!D103="No data","x",IF(('Indicator Data'!D103)^2&gt;E$135,10,IF(('Indicator Data'!D103)^2&lt;E$136,0,10-(E$135-('Indicator Data'!D103)^2)/(E$135-E$136)*10)))</f>
        <v>1.7777777777777786</v>
      </c>
      <c r="F101" s="61">
        <f>'Indicator Data'!E103/'Indicator Data'!$BE103</f>
        <v>0.17307724610577946</v>
      </c>
      <c r="G101" s="61">
        <f>'Indicator Data'!F103/'Indicator Data'!$BE103</f>
        <v>0.60567307584631402</v>
      </c>
      <c r="H101" s="61">
        <f t="shared" si="15"/>
        <v>0.23795689201446824</v>
      </c>
      <c r="I101" s="4">
        <f t="shared" si="16"/>
        <v>5.9489223003617049</v>
      </c>
      <c r="J101" s="61">
        <f>'Indicator Data'!G103/'Indicator Data'!$BE103</f>
        <v>1.7917333900715573E-3</v>
      </c>
      <c r="K101" s="61">
        <f>'Indicator Data'!I103/'Indicator Data'!$BE103</f>
        <v>0</v>
      </c>
      <c r="L101" s="4">
        <f t="shared" si="24"/>
        <v>2.5596191286736536</v>
      </c>
      <c r="M101" s="4">
        <f>IF('Indicator Data'!H103=0,0,IF('Indicator Data'!H103&gt;M$135,10,IF('Indicator Data'!H103&lt;M$136,0,10-(M$135-'Indicator Data'!H103)/(M$135-M$136)*10)))</f>
        <v>7.291666666666667</v>
      </c>
      <c r="N101" s="6">
        <f t="shared" si="17"/>
        <v>1.7777777777777786</v>
      </c>
      <c r="O101" s="6">
        <f t="shared" si="25"/>
        <v>4.0423697322835928</v>
      </c>
      <c r="P101" s="6">
        <f t="shared" si="18"/>
        <v>5.9489223003617049</v>
      </c>
      <c r="Q101" s="6">
        <f t="shared" si="19"/>
        <v>7.291666666666667</v>
      </c>
      <c r="R101" s="16">
        <f t="shared" si="20"/>
        <v>5.1055548767680845</v>
      </c>
      <c r="S101" s="6">
        <f>IF('Indicator Data'!J103=5,10,IF('Indicator Data'!J103=4,8,IF('Indicator Data'!J103=3,5,IF('Indicator Data'!J103=2,2,IF('Indicator Data'!J103=1,1,0)))))</f>
        <v>0</v>
      </c>
      <c r="T101" s="4">
        <f>IF('Indicator Data'!K103="No data","x",IF('Indicator Data'!K103&gt;1000,10,IF('Indicator Data'!K103&gt;=500,9,IF('Indicator Data'!K103&gt;=240,8,IF('Indicator Data'!K103&gt;=120,7,IF('Indicator Data'!K103&gt;=60,6,IF('Indicator Data'!K103&gt;=20,5,IF('Indicator Data'!K103&gt;=1,4,0))))))))</f>
        <v>0</v>
      </c>
      <c r="U101" s="6" t="str">
        <f t="shared" si="21"/>
        <v>x</v>
      </c>
      <c r="V101" s="4">
        <f>IF('Indicator Data'!L103="No data","x",IF('Indicator Data'!L103&gt;V$135,0,IF('Indicator Data'!L103&lt;V$136,10,(V$135-'Indicator Data'!L103)/(V$135-V$136)*10)))</f>
        <v>5.2021768472135328</v>
      </c>
      <c r="W101" s="6">
        <f t="shared" si="22"/>
        <v>2.6010884236067664</v>
      </c>
      <c r="X101" s="7">
        <f t="shared" si="23"/>
        <v>2.6010884236067664</v>
      </c>
    </row>
    <row r="102" spans="1:24" s="11" customFormat="1" x14ac:dyDescent="0.25">
      <c r="A102" s="11" t="s">
        <v>452</v>
      </c>
      <c r="B102" s="32" t="s">
        <v>16</v>
      </c>
      <c r="C102" s="32" t="s">
        <v>582</v>
      </c>
      <c r="D102" s="4">
        <f>IF('Indicator Data'!G104=0,0,IF(LOG('Indicator Data'!G104)&gt;D$135,10,IF(LOG('Indicator Data'!G104)&lt;D$136,0,10-(D$135-LOG('Indicator Data'!G104))/(D$135-D$136)*10)))</f>
        <v>5.0704110485611746</v>
      </c>
      <c r="E102" s="4">
        <f>IF('Indicator Data'!D104="No data","x",IF(('Indicator Data'!D104)^2&gt;E$135,10,IF(('Indicator Data'!D104)^2&lt;E$136,0,10-(E$135-('Indicator Data'!D104)^2)/(E$135-E$136)*10)))</f>
        <v>4</v>
      </c>
      <c r="F102" s="61">
        <f>'Indicator Data'!E104/'Indicator Data'!$BE104</f>
        <v>0.50535986398397159</v>
      </c>
      <c r="G102" s="61">
        <f>'Indicator Data'!F104/'Indicator Data'!$BE104</f>
        <v>0.2106290741315574</v>
      </c>
      <c r="H102" s="61">
        <f t="shared" si="15"/>
        <v>0.30533720052487512</v>
      </c>
      <c r="I102" s="4">
        <f t="shared" si="16"/>
        <v>7.6334300131218775</v>
      </c>
      <c r="J102" s="61">
        <f>'Indicator Data'!G104/'Indicator Data'!$BE104</f>
        <v>1.8818607669949488E-3</v>
      </c>
      <c r="K102" s="61">
        <f>'Indicator Data'!I104/'Indicator Data'!$BE104</f>
        <v>0</v>
      </c>
      <c r="L102" s="4">
        <f t="shared" si="24"/>
        <v>2.6883725242784973</v>
      </c>
      <c r="M102" s="4">
        <f>IF('Indicator Data'!H104=0,0,IF('Indicator Data'!H104&gt;M$135,10,IF('Indicator Data'!H104&lt;M$136,0,10-(M$135-'Indicator Data'!H104)/(M$135-M$136)*10)))</f>
        <v>0</v>
      </c>
      <c r="N102" s="6">
        <f t="shared" si="17"/>
        <v>4</v>
      </c>
      <c r="O102" s="6">
        <f t="shared" si="25"/>
        <v>3.97814275927318</v>
      </c>
      <c r="P102" s="6">
        <f t="shared" si="18"/>
        <v>7.6334300131218775</v>
      </c>
      <c r="Q102" s="6">
        <f t="shared" si="19"/>
        <v>0</v>
      </c>
      <c r="R102" s="16">
        <f t="shared" si="20"/>
        <v>4.4574028971956787</v>
      </c>
      <c r="S102" s="6">
        <f>IF('Indicator Data'!J104=5,10,IF('Indicator Data'!J104=4,8,IF('Indicator Data'!J104=3,5,IF('Indicator Data'!J104=2,2,IF('Indicator Data'!J104=1,1,0)))))</f>
        <v>0</v>
      </c>
      <c r="T102" s="4">
        <f>IF('Indicator Data'!K104="No data","x",IF('Indicator Data'!K104&gt;1000,10,IF('Indicator Data'!K104&gt;=500,9,IF('Indicator Data'!K104&gt;=240,8,IF('Indicator Data'!K104&gt;=120,7,IF('Indicator Data'!K104&gt;=60,6,IF('Indicator Data'!K104&gt;=20,5,IF('Indicator Data'!K104&gt;=1,4,0))))))))</f>
        <v>0</v>
      </c>
      <c r="U102" s="6" t="str">
        <f t="shared" si="21"/>
        <v>x</v>
      </c>
      <c r="V102" s="4">
        <f>IF('Indicator Data'!L104="No data","x",IF('Indicator Data'!L104&gt;V$135,0,IF('Indicator Data'!L104&lt;V$136,10,(V$135-'Indicator Data'!L104)/(V$135-V$136)*10)))</f>
        <v>5.2021768472135328</v>
      </c>
      <c r="W102" s="6">
        <f t="shared" si="22"/>
        <v>2.6010884236067664</v>
      </c>
      <c r="X102" s="7">
        <f t="shared" si="23"/>
        <v>2.6010884236067664</v>
      </c>
    </row>
    <row r="103" spans="1:24" s="11" customFormat="1" x14ac:dyDescent="0.25">
      <c r="A103" s="11" t="s">
        <v>453</v>
      </c>
      <c r="B103" s="32" t="s">
        <v>16</v>
      </c>
      <c r="C103" s="32" t="s">
        <v>583</v>
      </c>
      <c r="D103" s="4">
        <f>IF('Indicator Data'!G105=0,0,IF(LOG('Indicator Data'!G105)&gt;D$135,10,IF(LOG('Indicator Data'!G105)&lt;D$136,0,10-(D$135-LOG('Indicator Data'!G105))/(D$135-D$136)*10)))</f>
        <v>5.3014348280146253</v>
      </c>
      <c r="E103" s="4">
        <f>IF('Indicator Data'!D105="No data","x",IF(('Indicator Data'!D105)^2&gt;E$135,10,IF(('Indicator Data'!D105)^2&lt;E$136,0,10-(E$135-('Indicator Data'!D105)^2)/(E$135-E$136)*10)))</f>
        <v>5.4444444444444455</v>
      </c>
      <c r="F103" s="61">
        <f>'Indicator Data'!E105/'Indicator Data'!$BE105</f>
        <v>0.51824954147828906</v>
      </c>
      <c r="G103" s="61">
        <f>'Indicator Data'!F105/'Indicator Data'!$BE105</f>
        <v>0.25281566295069097</v>
      </c>
      <c r="H103" s="61">
        <f t="shared" si="15"/>
        <v>0.32232868647681728</v>
      </c>
      <c r="I103" s="4">
        <f t="shared" si="16"/>
        <v>8.0582171619204317</v>
      </c>
      <c r="J103" s="61">
        <f>'Indicator Data'!G105/'Indicator Data'!$BE105</f>
        <v>1.9925881758006206E-3</v>
      </c>
      <c r="K103" s="61">
        <f>'Indicator Data'!I105/'Indicator Data'!$BE105</f>
        <v>0</v>
      </c>
      <c r="L103" s="4">
        <f t="shared" si="24"/>
        <v>2.8465545368580294</v>
      </c>
      <c r="M103" s="4">
        <f>IF('Indicator Data'!H105=0,0,IF('Indicator Data'!H105&gt;M$135,10,IF('Indicator Data'!H105&lt;M$136,0,10-(M$135-'Indicator Data'!H105)/(M$135-M$136)*10)))</f>
        <v>3.125</v>
      </c>
      <c r="N103" s="6">
        <f t="shared" si="17"/>
        <v>5.4444444444444455</v>
      </c>
      <c r="O103" s="6">
        <f t="shared" si="25"/>
        <v>4.1818688495252694</v>
      </c>
      <c r="P103" s="6">
        <f t="shared" si="18"/>
        <v>8.0582171619204317</v>
      </c>
      <c r="Q103" s="6">
        <f t="shared" si="19"/>
        <v>3.125</v>
      </c>
      <c r="R103" s="16">
        <f t="shared" si="20"/>
        <v>5.5486739263717837</v>
      </c>
      <c r="S103" s="6">
        <f>IF('Indicator Data'!J105=5,10,IF('Indicator Data'!J105=4,8,IF('Indicator Data'!J105=3,5,IF('Indicator Data'!J105=2,2,IF('Indicator Data'!J105=1,1,0)))))</f>
        <v>0</v>
      </c>
      <c r="T103" s="4">
        <f>IF('Indicator Data'!K105="No data","x",IF('Indicator Data'!K105&gt;1000,10,IF('Indicator Data'!K105&gt;=500,9,IF('Indicator Data'!K105&gt;=240,8,IF('Indicator Data'!K105&gt;=120,7,IF('Indicator Data'!K105&gt;=60,6,IF('Indicator Data'!K105&gt;=20,5,IF('Indicator Data'!K105&gt;=1,4,0))))))))</f>
        <v>4</v>
      </c>
      <c r="U103" s="6">
        <f t="shared" si="21"/>
        <v>4</v>
      </c>
      <c r="V103" s="4">
        <f>IF('Indicator Data'!L105="No data","x",IF('Indicator Data'!L105&gt;V$135,0,IF('Indicator Data'!L105&lt;V$136,10,(V$135-'Indicator Data'!L105)/(V$135-V$136)*10)))</f>
        <v>5.2021768472135328</v>
      </c>
      <c r="W103" s="6">
        <f t="shared" si="22"/>
        <v>2.6010884236067664</v>
      </c>
      <c r="X103" s="7">
        <f t="shared" si="23"/>
        <v>3.0367183595804659</v>
      </c>
    </row>
    <row r="104" spans="1:24" s="11" customFormat="1" x14ac:dyDescent="0.25">
      <c r="A104" s="11" t="s">
        <v>454</v>
      </c>
      <c r="B104" s="32" t="s">
        <v>16</v>
      </c>
      <c r="C104" s="32" t="s">
        <v>584</v>
      </c>
      <c r="D104" s="4">
        <f>IF('Indicator Data'!G106=0,0,IF(LOG('Indicator Data'!G106)&gt;D$135,10,IF(LOG('Indicator Data'!G106)&lt;D$136,0,10-(D$135-LOG('Indicator Data'!G106))/(D$135-D$136)*10)))</f>
        <v>3.0437098605347659</v>
      </c>
      <c r="E104" s="4">
        <f>IF('Indicator Data'!D106="No data","x",IF(('Indicator Data'!D106)^2&gt;E$135,10,IF(('Indicator Data'!D106)^2&lt;E$136,0,10-(E$135-('Indicator Data'!D106)^2)/(E$135-E$136)*10)))</f>
        <v>7.1111111111111107</v>
      </c>
      <c r="F104" s="61">
        <f>'Indicator Data'!E106/'Indicator Data'!$BE106</f>
        <v>0.10820774724657597</v>
      </c>
      <c r="G104" s="61">
        <f>'Indicator Data'!F106/'Indicator Data'!$BE106</f>
        <v>1.6689019999075034E-2</v>
      </c>
      <c r="H104" s="61">
        <f t="shared" si="15"/>
        <v>5.8276128623056749E-2</v>
      </c>
      <c r="I104" s="4">
        <f t="shared" si="16"/>
        <v>1.4569032155764177</v>
      </c>
      <c r="J104" s="61">
        <f>'Indicator Data'!G106/'Indicator Data'!$BE106</f>
        <v>1.0901378859253289E-3</v>
      </c>
      <c r="K104" s="61">
        <f>'Indicator Data'!I106/'Indicator Data'!$BE106</f>
        <v>0</v>
      </c>
      <c r="L104" s="4">
        <f t="shared" si="24"/>
        <v>1.5573398370361833</v>
      </c>
      <c r="M104" s="4">
        <f>IF('Indicator Data'!H106=0,0,IF('Indicator Data'!H106&gt;M$135,10,IF('Indicator Data'!H106&lt;M$136,0,10-(M$135-'Indicator Data'!H106)/(M$135-M$136)*10)))</f>
        <v>0</v>
      </c>
      <c r="N104" s="6">
        <f t="shared" si="17"/>
        <v>7.1111111111111107</v>
      </c>
      <c r="O104" s="6">
        <f t="shared" si="25"/>
        <v>2.3319251394966343</v>
      </c>
      <c r="P104" s="6">
        <f t="shared" si="18"/>
        <v>1.4569032155764177</v>
      </c>
      <c r="Q104" s="6">
        <f t="shared" si="19"/>
        <v>0</v>
      </c>
      <c r="R104" s="16">
        <f t="shared" si="20"/>
        <v>3.2768670980588093</v>
      </c>
      <c r="S104" s="6">
        <f>IF('Indicator Data'!J106=5,10,IF('Indicator Data'!J106=4,8,IF('Indicator Data'!J106=3,5,IF('Indicator Data'!J106=2,2,IF('Indicator Data'!J106=1,1,0)))))</f>
        <v>0</v>
      </c>
      <c r="T104" s="4">
        <f>IF('Indicator Data'!K106="No data","x",IF('Indicator Data'!K106&gt;1000,10,IF('Indicator Data'!K106&gt;=500,9,IF('Indicator Data'!K106&gt;=240,8,IF('Indicator Data'!K106&gt;=120,7,IF('Indicator Data'!K106&gt;=60,6,IF('Indicator Data'!K106&gt;=20,5,IF('Indicator Data'!K106&gt;=1,4,0))))))))</f>
        <v>0</v>
      </c>
      <c r="U104" s="6" t="str">
        <f t="shared" si="21"/>
        <v>x</v>
      </c>
      <c r="V104" s="4">
        <f>IF('Indicator Data'!L106="No data","x",IF('Indicator Data'!L106&gt;V$135,0,IF('Indicator Data'!L106&lt;V$136,10,(V$135-'Indicator Data'!L106)/(V$135-V$136)*10)))</f>
        <v>5.2021768472135328</v>
      </c>
      <c r="W104" s="6">
        <f t="shared" si="22"/>
        <v>2.6010884236067664</v>
      </c>
      <c r="X104" s="7">
        <f t="shared" si="23"/>
        <v>2.6010884236067664</v>
      </c>
    </row>
    <row r="105" spans="1:24" s="11" customFormat="1" x14ac:dyDescent="0.25">
      <c r="A105" s="11" t="s">
        <v>455</v>
      </c>
      <c r="B105" s="32" t="s">
        <v>16</v>
      </c>
      <c r="C105" s="32" t="s">
        <v>585</v>
      </c>
      <c r="D105" s="4">
        <f>IF('Indicator Data'!G107=0,0,IF(LOG('Indicator Data'!G107)&gt;D$135,10,IF(LOG('Indicator Data'!G107)&lt;D$136,0,10-(D$135-LOG('Indicator Data'!G107))/(D$135-D$136)*10)))</f>
        <v>3.7423241201830368</v>
      </c>
      <c r="E105" s="4">
        <f>IF('Indicator Data'!D107="No data","x",IF(('Indicator Data'!D107)^2&gt;E$135,10,IF(('Indicator Data'!D107)^2&lt;E$136,0,10-(E$135-('Indicator Data'!D107)^2)/(E$135-E$136)*10)))</f>
        <v>2.7777777777777786</v>
      </c>
      <c r="F105" s="61">
        <f>'Indicator Data'!E107/'Indicator Data'!$BE107</f>
        <v>0.1582828151424483</v>
      </c>
      <c r="G105" s="61">
        <f>'Indicator Data'!F107/'Indicator Data'!$BE107</f>
        <v>0.60686145440353845</v>
      </c>
      <c r="H105" s="61">
        <f t="shared" si="15"/>
        <v>0.23085677117210876</v>
      </c>
      <c r="I105" s="4">
        <f t="shared" si="16"/>
        <v>5.7714192793027186</v>
      </c>
      <c r="J105" s="61">
        <f>'Indicator Data'!G107/'Indicator Data'!$BE107</f>
        <v>3.2678548198256796E-4</v>
      </c>
      <c r="K105" s="61">
        <f>'Indicator Data'!I107/'Indicator Data'!$BE107</f>
        <v>0</v>
      </c>
      <c r="L105" s="4">
        <f t="shared" si="24"/>
        <v>0.46683640283223937</v>
      </c>
      <c r="M105" s="4">
        <f>IF('Indicator Data'!H107=0,0,IF('Indicator Data'!H107&gt;M$135,10,IF('Indicator Data'!H107&lt;M$136,0,10-(M$135-'Indicator Data'!H107)/(M$135-M$136)*10)))</f>
        <v>7.291666666666667</v>
      </c>
      <c r="N105" s="6">
        <f t="shared" si="17"/>
        <v>2.7777777777777786</v>
      </c>
      <c r="O105" s="6">
        <f t="shared" si="25"/>
        <v>2.2547352723026619</v>
      </c>
      <c r="P105" s="6">
        <f t="shared" si="18"/>
        <v>5.7714192793027186</v>
      </c>
      <c r="Q105" s="6">
        <f t="shared" si="19"/>
        <v>7.291666666666667</v>
      </c>
      <c r="R105" s="16">
        <f t="shared" si="20"/>
        <v>4.8824056345240665</v>
      </c>
      <c r="S105" s="6">
        <f>IF('Indicator Data'!J107=5,10,IF('Indicator Data'!J107=4,8,IF('Indicator Data'!J107=3,5,IF('Indicator Data'!J107=2,2,IF('Indicator Data'!J107=1,1,0)))))</f>
        <v>0</v>
      </c>
      <c r="T105" s="4">
        <f>IF('Indicator Data'!K107="No data","x",IF('Indicator Data'!K107&gt;1000,10,IF('Indicator Data'!K107&gt;=500,9,IF('Indicator Data'!K107&gt;=240,8,IF('Indicator Data'!K107&gt;=120,7,IF('Indicator Data'!K107&gt;=60,6,IF('Indicator Data'!K107&gt;=20,5,IF('Indicator Data'!K107&gt;=1,4,0))))))))</f>
        <v>0</v>
      </c>
      <c r="U105" s="6" t="str">
        <f t="shared" si="21"/>
        <v>x</v>
      </c>
      <c r="V105" s="4">
        <f>IF('Indicator Data'!L107="No data","x",IF('Indicator Data'!L107&gt;V$135,0,IF('Indicator Data'!L107&lt;V$136,10,(V$135-'Indicator Data'!L107)/(V$135-V$136)*10)))</f>
        <v>5.2021768472135328</v>
      </c>
      <c r="W105" s="6">
        <f t="shared" si="22"/>
        <v>2.6010884236067664</v>
      </c>
      <c r="X105" s="7">
        <f t="shared" si="23"/>
        <v>2.6010884236067664</v>
      </c>
    </row>
    <row r="106" spans="1:24" s="11" customFormat="1" x14ac:dyDescent="0.25">
      <c r="A106" s="11" t="s">
        <v>456</v>
      </c>
      <c r="B106" s="32" t="s">
        <v>16</v>
      </c>
      <c r="C106" s="32" t="s">
        <v>586</v>
      </c>
      <c r="D106" s="4">
        <f>IF('Indicator Data'!G108=0,0,IF(LOG('Indicator Data'!G108)&gt;D$135,10,IF(LOG('Indicator Data'!G108)&lt;D$136,0,10-(D$135-LOG('Indicator Data'!G108))/(D$135-D$136)*10)))</f>
        <v>3.9720793139855184</v>
      </c>
      <c r="E106" s="4">
        <f>IF('Indicator Data'!D108="No data","x",IF(('Indicator Data'!D108)^2&gt;E$135,10,IF(('Indicator Data'!D108)^2&lt;E$136,0,10-(E$135-('Indicator Data'!D108)^2)/(E$135-E$136)*10)))</f>
        <v>4</v>
      </c>
      <c r="F106" s="61">
        <f>'Indicator Data'!E108/'Indicator Data'!$BE108</f>
        <v>0.37684698916600795</v>
      </c>
      <c r="G106" s="61">
        <f>'Indicator Data'!F108/'Indicator Data'!$BE108</f>
        <v>0.42158882535092368</v>
      </c>
      <c r="H106" s="61">
        <f t="shared" si="15"/>
        <v>0.29382070092073487</v>
      </c>
      <c r="I106" s="4">
        <f t="shared" si="16"/>
        <v>7.3455175230183709</v>
      </c>
      <c r="J106" s="61">
        <f>'Indicator Data'!G108/'Indicator Data'!$BE108</f>
        <v>4.4383791679869321E-4</v>
      </c>
      <c r="K106" s="61">
        <f>'Indicator Data'!I108/'Indicator Data'!$BE108</f>
        <v>0</v>
      </c>
      <c r="L106" s="4">
        <f t="shared" si="24"/>
        <v>0.63405416685527527</v>
      </c>
      <c r="M106" s="4">
        <f>IF('Indicator Data'!H108=0,0,IF('Indicator Data'!H108&gt;M$135,10,IF('Indicator Data'!H108&lt;M$136,0,10-(M$135-'Indicator Data'!H108)/(M$135-M$136)*10)))</f>
        <v>8.3333333333333339</v>
      </c>
      <c r="N106" s="6">
        <f t="shared" si="17"/>
        <v>4</v>
      </c>
      <c r="O106" s="6">
        <f t="shared" si="25"/>
        <v>2.4626405720309266</v>
      </c>
      <c r="P106" s="6">
        <f t="shared" si="18"/>
        <v>7.3455175230183709</v>
      </c>
      <c r="Q106" s="6">
        <f t="shared" si="19"/>
        <v>8.3333333333333339</v>
      </c>
      <c r="R106" s="16">
        <f t="shared" si="20"/>
        <v>6.0749231562898451</v>
      </c>
      <c r="S106" s="6">
        <f>IF('Indicator Data'!J108=5,10,IF('Indicator Data'!J108=4,8,IF('Indicator Data'!J108=3,5,IF('Indicator Data'!J108=2,2,IF('Indicator Data'!J108=1,1,0)))))</f>
        <v>0</v>
      </c>
      <c r="T106" s="4">
        <f>IF('Indicator Data'!K108="No data","x",IF('Indicator Data'!K108&gt;1000,10,IF('Indicator Data'!K108&gt;=500,9,IF('Indicator Data'!K108&gt;=240,8,IF('Indicator Data'!K108&gt;=120,7,IF('Indicator Data'!K108&gt;=60,6,IF('Indicator Data'!K108&gt;=20,5,IF('Indicator Data'!K108&gt;=1,4,0))))))))</f>
        <v>0</v>
      </c>
      <c r="U106" s="6" t="str">
        <f t="shared" si="21"/>
        <v>x</v>
      </c>
      <c r="V106" s="4">
        <f>IF('Indicator Data'!L108="No data","x",IF('Indicator Data'!L108&gt;V$135,0,IF('Indicator Data'!L108&lt;V$136,10,(V$135-'Indicator Data'!L108)/(V$135-V$136)*10)))</f>
        <v>5.2021768472135328</v>
      </c>
      <c r="W106" s="6">
        <f t="shared" si="22"/>
        <v>2.6010884236067664</v>
      </c>
      <c r="X106" s="7">
        <f t="shared" si="23"/>
        <v>2.6010884236067664</v>
      </c>
    </row>
    <row r="107" spans="1:24" s="11" customFormat="1" x14ac:dyDescent="0.25">
      <c r="A107" s="11" t="s">
        <v>457</v>
      </c>
      <c r="B107" s="32" t="s">
        <v>16</v>
      </c>
      <c r="C107" s="32" t="s">
        <v>587</v>
      </c>
      <c r="D107" s="4">
        <f>IF('Indicator Data'!G109=0,0,IF(LOG('Indicator Data'!G109)&gt;D$135,10,IF(LOG('Indicator Data'!G109)&lt;D$136,0,10-(D$135-LOG('Indicator Data'!G109))/(D$135-D$136)*10)))</f>
        <v>5.2185661425907135</v>
      </c>
      <c r="E107" s="4">
        <f>IF('Indicator Data'!D109="No data","x",IF(('Indicator Data'!D109)^2&gt;E$135,10,IF(('Indicator Data'!D109)^2&lt;E$136,0,10-(E$135-('Indicator Data'!D109)^2)/(E$135-E$136)*10)))</f>
        <v>7.1111111111111107</v>
      </c>
      <c r="F107" s="61">
        <f>'Indicator Data'!E109/'Indicator Data'!$BE109</f>
        <v>0.44904975477255799</v>
      </c>
      <c r="G107" s="61">
        <f>'Indicator Data'!F109/'Indicator Data'!$BE109</f>
        <v>0.17364129420360189</v>
      </c>
      <c r="H107" s="61">
        <f t="shared" si="15"/>
        <v>0.26793520093717949</v>
      </c>
      <c r="I107" s="4">
        <f t="shared" si="16"/>
        <v>6.6983800234294861</v>
      </c>
      <c r="J107" s="61">
        <f>'Indicator Data'!G109/'Indicator Data'!$BE109</f>
        <v>2.1740714865991512E-3</v>
      </c>
      <c r="K107" s="61">
        <f>'Indicator Data'!I109/'Indicator Data'!$BE109</f>
        <v>0</v>
      </c>
      <c r="L107" s="4">
        <f t="shared" si="24"/>
        <v>3.1058164094273586</v>
      </c>
      <c r="M107" s="4">
        <f>IF('Indicator Data'!H109=0,0,IF('Indicator Data'!H109&gt;M$135,10,IF('Indicator Data'!H109&lt;M$136,0,10-(M$135-'Indicator Data'!H109)/(M$135-M$136)*10)))</f>
        <v>9.375</v>
      </c>
      <c r="N107" s="6">
        <f t="shared" si="17"/>
        <v>7.1111111111111107</v>
      </c>
      <c r="O107" s="6">
        <f t="shared" si="25"/>
        <v>4.2429556807259203</v>
      </c>
      <c r="P107" s="6">
        <f t="shared" si="18"/>
        <v>6.6983800234294861</v>
      </c>
      <c r="Q107" s="6">
        <f t="shared" si="19"/>
        <v>9.375</v>
      </c>
      <c r="R107" s="16">
        <f t="shared" si="20"/>
        <v>7.3022400480237826</v>
      </c>
      <c r="S107" s="6">
        <f>IF('Indicator Data'!J109=5,10,IF('Indicator Data'!J109=4,8,IF('Indicator Data'!J109=3,5,IF('Indicator Data'!J109=2,2,IF('Indicator Data'!J109=1,1,0)))))</f>
        <v>0</v>
      </c>
      <c r="T107" s="4">
        <f>IF('Indicator Data'!K109="No data","x",IF('Indicator Data'!K109&gt;1000,10,IF('Indicator Data'!K109&gt;=500,9,IF('Indicator Data'!K109&gt;=240,8,IF('Indicator Data'!K109&gt;=120,7,IF('Indicator Data'!K109&gt;=60,6,IF('Indicator Data'!K109&gt;=20,5,IF('Indicator Data'!K109&gt;=1,4,0))))))))</f>
        <v>0</v>
      </c>
      <c r="U107" s="6" t="str">
        <f t="shared" si="21"/>
        <v>x</v>
      </c>
      <c r="V107" s="4">
        <f>IF('Indicator Data'!L109="No data","x",IF('Indicator Data'!L109&gt;V$135,0,IF('Indicator Data'!L109&lt;V$136,10,(V$135-'Indicator Data'!L109)/(V$135-V$136)*10)))</f>
        <v>5.2021768472135328</v>
      </c>
      <c r="W107" s="6">
        <f t="shared" si="22"/>
        <v>2.6010884236067664</v>
      </c>
      <c r="X107" s="7">
        <f t="shared" si="23"/>
        <v>2.6010884236067664</v>
      </c>
    </row>
    <row r="108" spans="1:24" s="11" customFormat="1" x14ac:dyDescent="0.25">
      <c r="A108" s="11" t="s">
        <v>458</v>
      </c>
      <c r="B108" s="32" t="s">
        <v>16</v>
      </c>
      <c r="C108" s="32" t="s">
        <v>588</v>
      </c>
      <c r="D108" s="4">
        <f>IF('Indicator Data'!G110=0,0,IF(LOG('Indicator Data'!G110)&gt;D$135,10,IF(LOG('Indicator Data'!G110)&lt;D$136,0,10-(D$135-LOG('Indicator Data'!G110))/(D$135-D$136)*10)))</f>
        <v>4.472187789438542</v>
      </c>
      <c r="E108" s="4">
        <f>IF('Indicator Data'!D110="No data","x",IF(('Indicator Data'!D110)^2&gt;E$135,10,IF(('Indicator Data'!D110)^2&lt;E$136,0,10-(E$135-('Indicator Data'!D110)^2)/(E$135-E$136)*10)))</f>
        <v>5.4444444444444455</v>
      </c>
      <c r="F108" s="61">
        <f>'Indicator Data'!E110/'Indicator Data'!$BE110</f>
        <v>0.69964944348048763</v>
      </c>
      <c r="G108" s="61">
        <f>'Indicator Data'!F110/'Indicator Data'!$BE110</f>
        <v>0.12575000993390642</v>
      </c>
      <c r="H108" s="61">
        <f t="shared" si="15"/>
        <v>0.38126222422372041</v>
      </c>
      <c r="I108" s="4">
        <f t="shared" si="16"/>
        <v>9.5315556055930095</v>
      </c>
      <c r="J108" s="61">
        <f>'Indicator Data'!G110/'Indicator Data'!$BE110</f>
        <v>1.3576338759453768E-3</v>
      </c>
      <c r="K108" s="61">
        <f>'Indicator Data'!I110/'Indicator Data'!$BE110</f>
        <v>0</v>
      </c>
      <c r="L108" s="4">
        <f t="shared" si="24"/>
        <v>1.9394769656362527</v>
      </c>
      <c r="M108" s="4">
        <f>IF('Indicator Data'!H110=0,0,IF('Indicator Data'!H110&gt;M$135,10,IF('Indicator Data'!H110&lt;M$136,0,10-(M$135-'Indicator Data'!H110)/(M$135-M$136)*10)))</f>
        <v>0</v>
      </c>
      <c r="N108" s="6">
        <f t="shared" si="17"/>
        <v>5.4444444444444455</v>
      </c>
      <c r="O108" s="6">
        <f t="shared" si="25"/>
        <v>3.3079210053760533</v>
      </c>
      <c r="P108" s="6">
        <f t="shared" si="18"/>
        <v>9.5315556055930095</v>
      </c>
      <c r="Q108" s="6">
        <f t="shared" si="19"/>
        <v>0</v>
      </c>
      <c r="R108" s="16">
        <f t="shared" si="20"/>
        <v>5.8330664701908752</v>
      </c>
      <c r="S108" s="6">
        <f>IF('Indicator Data'!J110=5,10,IF('Indicator Data'!J110=4,8,IF('Indicator Data'!J110=3,5,IF('Indicator Data'!J110=2,2,IF('Indicator Data'!J110=1,1,0)))))</f>
        <v>0</v>
      </c>
      <c r="T108" s="4">
        <f>IF('Indicator Data'!K110="No data","x",IF('Indicator Data'!K110&gt;1000,10,IF('Indicator Data'!K110&gt;=500,9,IF('Indicator Data'!K110&gt;=240,8,IF('Indicator Data'!K110&gt;=120,7,IF('Indicator Data'!K110&gt;=60,6,IF('Indicator Data'!K110&gt;=20,5,IF('Indicator Data'!K110&gt;=1,4,0))))))))</f>
        <v>0</v>
      </c>
      <c r="U108" s="6" t="str">
        <f t="shared" si="21"/>
        <v>x</v>
      </c>
      <c r="V108" s="4">
        <f>IF('Indicator Data'!L110="No data","x",IF('Indicator Data'!L110&gt;V$135,0,IF('Indicator Data'!L110&lt;V$136,10,(V$135-'Indicator Data'!L110)/(V$135-V$136)*10)))</f>
        <v>5.2021768472135328</v>
      </c>
      <c r="W108" s="6">
        <f t="shared" si="22"/>
        <v>2.6010884236067664</v>
      </c>
      <c r="X108" s="7">
        <f t="shared" si="23"/>
        <v>2.6010884236067664</v>
      </c>
    </row>
    <row r="109" spans="1:24" s="11" customFormat="1" x14ac:dyDescent="0.25">
      <c r="A109" s="11" t="s">
        <v>459</v>
      </c>
      <c r="B109" s="32" t="s">
        <v>16</v>
      </c>
      <c r="C109" s="32" t="s">
        <v>589</v>
      </c>
      <c r="D109" s="4">
        <f>IF('Indicator Data'!G111=0,0,IF(LOG('Indicator Data'!G111)&gt;D$135,10,IF(LOG('Indicator Data'!G111)&lt;D$136,0,10-(D$135-LOG('Indicator Data'!G111))/(D$135-D$136)*10)))</f>
        <v>6.7716894818163418</v>
      </c>
      <c r="E109" s="4">
        <f>IF('Indicator Data'!D111="No data","x",IF(('Indicator Data'!D111)^2&gt;E$135,10,IF(('Indicator Data'!D111)^2&lt;E$136,0,10-(E$135-('Indicator Data'!D111)^2)/(E$135-E$136)*10)))</f>
        <v>4</v>
      </c>
      <c r="F109" s="61">
        <f>'Indicator Data'!E111/'Indicator Data'!$BE111</f>
        <v>0.22296472162140157</v>
      </c>
      <c r="G109" s="61">
        <f>'Indicator Data'!F111/'Indicator Data'!$BE111</f>
        <v>0.15941171163836637</v>
      </c>
      <c r="H109" s="61">
        <f t="shared" si="15"/>
        <v>0.15133528872029239</v>
      </c>
      <c r="I109" s="4">
        <f t="shared" si="16"/>
        <v>3.7833822180073096</v>
      </c>
      <c r="J109" s="61">
        <f>'Indicator Data'!G111/'Indicator Data'!$BE111</f>
        <v>5.6252214112671658E-3</v>
      </c>
      <c r="K109" s="61">
        <f>'Indicator Data'!I111/'Indicator Data'!$BE111</f>
        <v>0</v>
      </c>
      <c r="L109" s="4">
        <f t="shared" si="24"/>
        <v>8.0360305875245217</v>
      </c>
      <c r="M109" s="4">
        <f>IF('Indicator Data'!H111=0,0,IF('Indicator Data'!H111&gt;M$135,10,IF('Indicator Data'!H111&lt;M$136,0,10-(M$135-'Indicator Data'!H111)/(M$135-M$136)*10)))</f>
        <v>10</v>
      </c>
      <c r="N109" s="6">
        <f t="shared" si="17"/>
        <v>4</v>
      </c>
      <c r="O109" s="6">
        <f t="shared" si="25"/>
        <v>7.4581573835264416</v>
      </c>
      <c r="P109" s="6">
        <f t="shared" si="18"/>
        <v>3.7833822180073096</v>
      </c>
      <c r="Q109" s="6">
        <f t="shared" si="19"/>
        <v>10</v>
      </c>
      <c r="R109" s="16">
        <f t="shared" si="20"/>
        <v>7.2975814394661587</v>
      </c>
      <c r="S109" s="6">
        <f>IF('Indicator Data'!J111=5,10,IF('Indicator Data'!J111=4,8,IF('Indicator Data'!J111=3,5,IF('Indicator Data'!J111=2,2,IF('Indicator Data'!J111=1,1,0)))))</f>
        <v>0</v>
      </c>
      <c r="T109" s="4">
        <f>IF('Indicator Data'!K111="No data","x",IF('Indicator Data'!K111&gt;1000,10,IF('Indicator Data'!K111&gt;=500,9,IF('Indicator Data'!K111&gt;=240,8,IF('Indicator Data'!K111&gt;=120,7,IF('Indicator Data'!K111&gt;=60,6,IF('Indicator Data'!K111&gt;=20,5,IF('Indicator Data'!K111&gt;=1,4,0))))))))</f>
        <v>0</v>
      </c>
      <c r="U109" s="6" t="str">
        <f t="shared" si="21"/>
        <v>x</v>
      </c>
      <c r="V109" s="4">
        <f>IF('Indicator Data'!L111="No data","x",IF('Indicator Data'!L111&gt;V$135,0,IF('Indicator Data'!L111&lt;V$136,10,(V$135-'Indicator Data'!L111)/(V$135-V$136)*10)))</f>
        <v>5.2021768472135328</v>
      </c>
      <c r="W109" s="6">
        <f t="shared" si="22"/>
        <v>2.6010884236067664</v>
      </c>
      <c r="X109" s="7">
        <f t="shared" si="23"/>
        <v>2.6010884236067664</v>
      </c>
    </row>
    <row r="110" spans="1:24" s="11" customFormat="1" x14ac:dyDescent="0.25">
      <c r="A110" s="11" t="s">
        <v>460</v>
      </c>
      <c r="B110" s="32" t="s">
        <v>16</v>
      </c>
      <c r="C110" s="32" t="s">
        <v>590</v>
      </c>
      <c r="D110" s="4">
        <f>IF('Indicator Data'!G112=0,0,IF(LOG('Indicator Data'!G112)&gt;D$135,10,IF(LOG('Indicator Data'!G112)&lt;D$136,0,10-(D$135-LOG('Indicator Data'!G112))/(D$135-D$136)*10)))</f>
        <v>4.8197085258267673</v>
      </c>
      <c r="E110" s="4">
        <f>IF('Indicator Data'!D112="No data","x",IF(('Indicator Data'!D112)^2&gt;E$135,10,IF(('Indicator Data'!D112)^2&lt;E$136,0,10-(E$135-('Indicator Data'!D112)^2)/(E$135-E$136)*10)))</f>
        <v>5.4444444444444455</v>
      </c>
      <c r="F110" s="61">
        <f>'Indicator Data'!E112/'Indicator Data'!$BE112</f>
        <v>0.30450308963614214</v>
      </c>
      <c r="G110" s="61">
        <f>'Indicator Data'!F112/'Indicator Data'!$BE112</f>
        <v>5.4235223319781013E-2</v>
      </c>
      <c r="H110" s="61">
        <f t="shared" si="15"/>
        <v>0.16581035064801633</v>
      </c>
      <c r="I110" s="4">
        <f t="shared" si="16"/>
        <v>4.1452587662004081</v>
      </c>
      <c r="J110" s="61">
        <f>'Indicator Data'!G112/'Indicator Data'!$BE112</f>
        <v>1.2431932600431522E-3</v>
      </c>
      <c r="K110" s="61">
        <f>'Indicator Data'!I112/'Indicator Data'!$BE112</f>
        <v>0</v>
      </c>
      <c r="L110" s="4">
        <f t="shared" si="24"/>
        <v>1.7759903714902165</v>
      </c>
      <c r="M110" s="4">
        <f>IF('Indicator Data'!H112=0,0,IF('Indicator Data'!H112&gt;M$135,10,IF('Indicator Data'!H112&lt;M$136,0,10-(M$135-'Indicator Data'!H112)/(M$135-M$136)*10)))</f>
        <v>5.2083333333333339</v>
      </c>
      <c r="N110" s="6">
        <f t="shared" si="17"/>
        <v>5.4444444444444455</v>
      </c>
      <c r="O110" s="6">
        <f t="shared" si="25"/>
        <v>3.4474955965388672</v>
      </c>
      <c r="P110" s="6">
        <f t="shared" si="18"/>
        <v>4.1452587662004081</v>
      </c>
      <c r="Q110" s="6">
        <f t="shared" si="19"/>
        <v>5.2083333333333339</v>
      </c>
      <c r="R110" s="16">
        <f t="shared" si="20"/>
        <v>4.6105923180023112</v>
      </c>
      <c r="S110" s="6">
        <f>IF('Indicator Data'!J112=5,10,IF('Indicator Data'!J112=4,8,IF('Indicator Data'!J112=3,5,IF('Indicator Data'!J112=2,2,IF('Indicator Data'!J112=1,1,0)))))</f>
        <v>0</v>
      </c>
      <c r="T110" s="4">
        <f>IF('Indicator Data'!K112="No data","x",IF('Indicator Data'!K112&gt;1000,10,IF('Indicator Data'!K112&gt;=500,9,IF('Indicator Data'!K112&gt;=240,8,IF('Indicator Data'!K112&gt;=120,7,IF('Indicator Data'!K112&gt;=60,6,IF('Indicator Data'!K112&gt;=20,5,IF('Indicator Data'!K112&gt;=1,4,0))))))))</f>
        <v>0</v>
      </c>
      <c r="U110" s="6" t="str">
        <f t="shared" si="21"/>
        <v>x</v>
      </c>
      <c r="V110" s="4">
        <f>IF('Indicator Data'!L112="No data","x",IF('Indicator Data'!L112&gt;V$135,0,IF('Indicator Data'!L112&lt;V$136,10,(V$135-'Indicator Data'!L112)/(V$135-V$136)*10)))</f>
        <v>5.2021768472135328</v>
      </c>
      <c r="W110" s="6">
        <f t="shared" si="22"/>
        <v>2.6010884236067664</v>
      </c>
      <c r="X110" s="7">
        <f t="shared" si="23"/>
        <v>2.6010884236067664</v>
      </c>
    </row>
    <row r="111" spans="1:24" s="11" customFormat="1" x14ac:dyDescent="0.25">
      <c r="A111" s="11" t="s">
        <v>461</v>
      </c>
      <c r="B111" s="32" t="s">
        <v>16</v>
      </c>
      <c r="C111" s="32" t="s">
        <v>591</v>
      </c>
      <c r="D111" s="4">
        <f>IF('Indicator Data'!G113=0,0,IF(LOG('Indicator Data'!G113)&gt;D$135,10,IF(LOG('Indicator Data'!G113)&lt;D$136,0,10-(D$135-LOG('Indicator Data'!G113))/(D$135-D$136)*10)))</f>
        <v>5.3489106654396243</v>
      </c>
      <c r="E111" s="4">
        <f>IF('Indicator Data'!D113="No data","x",IF(('Indicator Data'!D113)^2&gt;E$135,10,IF(('Indicator Data'!D113)^2&lt;E$136,0,10-(E$135-('Indicator Data'!D113)^2)/(E$135-E$136)*10)))</f>
        <v>2.7777777777777786</v>
      </c>
      <c r="F111" s="61">
        <f>'Indicator Data'!E113/'Indicator Data'!$BE113</f>
        <v>0.26904057547136062</v>
      </c>
      <c r="G111" s="61">
        <f>'Indicator Data'!F113/'Indicator Data'!$BE113</f>
        <v>0.2927131408536367</v>
      </c>
      <c r="H111" s="61">
        <f t="shared" si="15"/>
        <v>0.2076985729490895</v>
      </c>
      <c r="I111" s="4">
        <f t="shared" si="16"/>
        <v>5.1924643237272372</v>
      </c>
      <c r="J111" s="61">
        <f>'Indicator Data'!G113/'Indicator Data'!$BE113</f>
        <v>7.7088029050838963E-4</v>
      </c>
      <c r="K111" s="61">
        <f>'Indicator Data'!I113/'Indicator Data'!$BE113</f>
        <v>0</v>
      </c>
      <c r="L111" s="4">
        <f t="shared" si="24"/>
        <v>1.101257557869129</v>
      </c>
      <c r="M111" s="4">
        <f>IF('Indicator Data'!H113=0,0,IF('Indicator Data'!H113&gt;M$135,10,IF('Indicator Data'!H113&lt;M$136,0,10-(M$135-'Indicator Data'!H113)/(M$135-M$136)*10)))</f>
        <v>8.3333333333333339</v>
      </c>
      <c r="N111" s="6">
        <f t="shared" si="17"/>
        <v>2.7777777777777786</v>
      </c>
      <c r="O111" s="6">
        <f t="shared" si="25"/>
        <v>3.5164562403748993</v>
      </c>
      <c r="P111" s="6">
        <f t="shared" si="18"/>
        <v>5.1924643237272372</v>
      </c>
      <c r="Q111" s="6">
        <f t="shared" si="19"/>
        <v>8.3333333333333339</v>
      </c>
      <c r="R111" s="16">
        <f t="shared" si="20"/>
        <v>5.431590503144986</v>
      </c>
      <c r="S111" s="6">
        <f>IF('Indicator Data'!J113=5,10,IF('Indicator Data'!J113=4,8,IF('Indicator Data'!J113=3,5,IF('Indicator Data'!J113=2,2,IF('Indicator Data'!J113=1,1,0)))))</f>
        <v>0</v>
      </c>
      <c r="T111" s="4">
        <f>IF('Indicator Data'!K113="No data","x",IF('Indicator Data'!K113&gt;1000,10,IF('Indicator Data'!K113&gt;=500,9,IF('Indicator Data'!K113&gt;=240,8,IF('Indicator Data'!K113&gt;=120,7,IF('Indicator Data'!K113&gt;=60,6,IF('Indicator Data'!K113&gt;=20,5,IF('Indicator Data'!K113&gt;=1,4,0))))))))</f>
        <v>0</v>
      </c>
      <c r="U111" s="6" t="str">
        <f t="shared" si="21"/>
        <v>x</v>
      </c>
      <c r="V111" s="4">
        <f>IF('Indicator Data'!L113="No data","x",IF('Indicator Data'!L113&gt;V$135,0,IF('Indicator Data'!L113&lt;V$136,10,(V$135-'Indicator Data'!L113)/(V$135-V$136)*10)))</f>
        <v>5.2021768472135328</v>
      </c>
      <c r="W111" s="6">
        <f t="shared" si="22"/>
        <v>2.6010884236067664</v>
      </c>
      <c r="X111" s="7">
        <f t="shared" si="23"/>
        <v>2.6010884236067664</v>
      </c>
    </row>
    <row r="112" spans="1:24" s="11" customFormat="1" x14ac:dyDescent="0.25">
      <c r="A112" s="11" t="s">
        <v>462</v>
      </c>
      <c r="B112" s="32" t="s">
        <v>16</v>
      </c>
      <c r="C112" s="32" t="s">
        <v>592</v>
      </c>
      <c r="D112" s="4">
        <f>IF('Indicator Data'!G114=0,0,IF(LOG('Indicator Data'!G114)&gt;D$135,10,IF(LOG('Indicator Data'!G114)&lt;D$136,0,10-(D$135-LOG('Indicator Data'!G114))/(D$135-D$136)*10)))</f>
        <v>4.2277037303074216</v>
      </c>
      <c r="E112" s="4">
        <f>IF('Indicator Data'!D114="No data","x",IF(('Indicator Data'!D114)^2&gt;E$135,10,IF(('Indicator Data'!D114)^2&lt;E$136,0,10-(E$135-('Indicator Data'!D114)^2)/(E$135-E$136)*10)))</f>
        <v>5.4444444444444455</v>
      </c>
      <c r="F112" s="61">
        <f>'Indicator Data'!E114/'Indicator Data'!$BE114</f>
        <v>0.27798183013415256</v>
      </c>
      <c r="G112" s="61">
        <f>'Indicator Data'!F114/'Indicator Data'!$BE114</f>
        <v>0.12843097800058637</v>
      </c>
      <c r="H112" s="61">
        <f t="shared" si="15"/>
        <v>0.17109865956722287</v>
      </c>
      <c r="I112" s="4">
        <f t="shared" si="16"/>
        <v>4.2774664891805712</v>
      </c>
      <c r="J112" s="61">
        <f>'Indicator Data'!G114/'Indicator Data'!$BE114</f>
        <v>8.9410744949931808E-4</v>
      </c>
      <c r="K112" s="61">
        <f>'Indicator Data'!I114/'Indicator Data'!$BE114</f>
        <v>0</v>
      </c>
      <c r="L112" s="4">
        <f t="shared" si="24"/>
        <v>1.2772963564275983</v>
      </c>
      <c r="M112" s="4">
        <f>IF('Indicator Data'!H114=0,0,IF('Indicator Data'!H114&gt;M$135,10,IF('Indicator Data'!H114&lt;M$136,0,10-(M$135-'Indicator Data'!H114)/(M$135-M$136)*10)))</f>
        <v>7.291666666666667</v>
      </c>
      <c r="N112" s="6">
        <f t="shared" si="17"/>
        <v>5.4444444444444455</v>
      </c>
      <c r="O112" s="6">
        <f t="shared" si="25"/>
        <v>2.8837085401993958</v>
      </c>
      <c r="P112" s="6">
        <f t="shared" si="18"/>
        <v>4.2774664891805712</v>
      </c>
      <c r="Q112" s="6">
        <f t="shared" si="19"/>
        <v>7.291666666666667</v>
      </c>
      <c r="R112" s="16">
        <f t="shared" si="20"/>
        <v>5.204875735338268</v>
      </c>
      <c r="S112" s="6">
        <f>IF('Indicator Data'!J114=5,10,IF('Indicator Data'!J114=4,8,IF('Indicator Data'!J114=3,5,IF('Indicator Data'!J114=2,2,IF('Indicator Data'!J114=1,1,0)))))</f>
        <v>0</v>
      </c>
      <c r="T112" s="4">
        <f>IF('Indicator Data'!K114="No data","x",IF('Indicator Data'!K114&gt;1000,10,IF('Indicator Data'!K114&gt;=500,9,IF('Indicator Data'!K114&gt;=240,8,IF('Indicator Data'!K114&gt;=120,7,IF('Indicator Data'!K114&gt;=60,6,IF('Indicator Data'!K114&gt;=20,5,IF('Indicator Data'!K114&gt;=1,4,0))))))))</f>
        <v>4</v>
      </c>
      <c r="U112" s="6">
        <f t="shared" si="21"/>
        <v>4</v>
      </c>
      <c r="V112" s="4">
        <f>IF('Indicator Data'!L114="No data","x",IF('Indicator Data'!L114&gt;V$135,0,IF('Indicator Data'!L114&lt;V$136,10,(V$135-'Indicator Data'!L114)/(V$135-V$136)*10)))</f>
        <v>5.2021768472135328</v>
      </c>
      <c r="W112" s="6">
        <f t="shared" si="22"/>
        <v>2.6010884236067664</v>
      </c>
      <c r="X112" s="7">
        <f t="shared" si="23"/>
        <v>3.0367183595804659</v>
      </c>
    </row>
    <row r="113" spans="1:24" s="11" customFormat="1" x14ac:dyDescent="0.25">
      <c r="A113" s="11" t="s">
        <v>463</v>
      </c>
      <c r="B113" s="32" t="s">
        <v>4</v>
      </c>
      <c r="C113" s="32" t="s">
        <v>593</v>
      </c>
      <c r="D113" s="4">
        <f>IF('Indicator Data'!G115=0,0,IF(LOG('Indicator Data'!G115)&gt;D$135,10,IF(LOG('Indicator Data'!G115)&lt;D$136,0,10-(D$135-LOG('Indicator Data'!G115))/(D$135-D$136)*10)))</f>
        <v>4.829915286820432</v>
      </c>
      <c r="E113" s="4">
        <f>IF('Indicator Data'!D115="No data","x",IF(('Indicator Data'!D115)^2&gt;E$135,10,IF(('Indicator Data'!D115)^2&lt;E$136,0,10-(E$135-('Indicator Data'!D115)^2)/(E$135-E$136)*10)))</f>
        <v>7.1111111111111107</v>
      </c>
      <c r="F113" s="61">
        <f>'Indicator Data'!E115/'Indicator Data'!$BE115</f>
        <v>8.2785009151247396E-2</v>
      </c>
      <c r="G113" s="61">
        <f>'Indicator Data'!F115/'Indicator Data'!$BE115</f>
        <v>3.9780288172166285E-2</v>
      </c>
      <c r="H113" s="61">
        <f t="shared" si="15"/>
        <v>5.1337576618665268E-2</v>
      </c>
      <c r="I113" s="4">
        <f t="shared" si="16"/>
        <v>1.2834394154666313</v>
      </c>
      <c r="J113" s="61">
        <f>'Indicator Data'!G115/'Indicator Data'!$BE115</f>
        <v>1.7504063808966176E-3</v>
      </c>
      <c r="K113" s="61">
        <f>'Indicator Data'!I115/'Indicator Data'!$BE115</f>
        <v>0</v>
      </c>
      <c r="L113" s="4">
        <f t="shared" si="24"/>
        <v>2.5005805441380247</v>
      </c>
      <c r="M113" s="4">
        <f>IF('Indicator Data'!H115=0,0,IF('Indicator Data'!H115&gt;M$135,10,IF('Indicator Data'!H115&lt;M$136,0,10-(M$135-'Indicator Data'!H115)/(M$135-M$136)*10)))</f>
        <v>0</v>
      </c>
      <c r="N113" s="6">
        <f t="shared" si="17"/>
        <v>7.1111111111111107</v>
      </c>
      <c r="O113" s="6">
        <f t="shared" si="25"/>
        <v>3.7568994849611945</v>
      </c>
      <c r="P113" s="6">
        <f t="shared" si="18"/>
        <v>1.2834394154666313</v>
      </c>
      <c r="Q113" s="6">
        <f t="shared" si="19"/>
        <v>0</v>
      </c>
      <c r="R113" s="16">
        <f t="shared" si="20"/>
        <v>3.5827392766630952</v>
      </c>
      <c r="S113" s="6">
        <f>IF('Indicator Data'!J115=5,10,IF('Indicator Data'!J115=4,8,IF('Indicator Data'!J115=3,5,IF('Indicator Data'!J115=2,2,IF('Indicator Data'!J115=1,1,0)))))</f>
        <v>0</v>
      </c>
      <c r="T113" s="4">
        <f>IF('Indicator Data'!K115="No data","x",IF('Indicator Data'!K115&gt;1000,10,IF('Indicator Data'!K115&gt;=500,9,IF('Indicator Data'!K115&gt;=240,8,IF('Indicator Data'!K115&gt;=120,7,IF('Indicator Data'!K115&gt;=60,6,IF('Indicator Data'!K115&gt;=20,5,IF('Indicator Data'!K115&gt;=1,4,0))))))))</f>
        <v>0</v>
      </c>
      <c r="U113" s="6" t="str">
        <f t="shared" si="21"/>
        <v>x</v>
      </c>
      <c r="V113" s="4">
        <f>IF('Indicator Data'!L115="No data","x",IF('Indicator Data'!L115&gt;V$135,0,IF('Indicator Data'!L115&lt;V$136,10,(V$135-'Indicator Data'!L115)/(V$135-V$136)*10)))</f>
        <v>7.130086468374123</v>
      </c>
      <c r="W113" s="6">
        <f t="shared" si="22"/>
        <v>3.5650432341870615</v>
      </c>
      <c r="X113" s="7">
        <f t="shared" si="23"/>
        <v>3.5650432341870615</v>
      </c>
    </row>
    <row r="114" spans="1:24" s="11" customFormat="1" x14ac:dyDescent="0.25">
      <c r="A114" s="11" t="s">
        <v>464</v>
      </c>
      <c r="B114" s="32" t="s">
        <v>4</v>
      </c>
      <c r="C114" s="32" t="s">
        <v>594</v>
      </c>
      <c r="D114" s="4">
        <f>IF('Indicator Data'!G116=0,0,IF(LOG('Indicator Data'!G116)&gt;D$135,10,IF(LOG('Indicator Data'!G116)&lt;D$136,0,10-(D$135-LOG('Indicator Data'!G116))/(D$135-D$136)*10)))</f>
        <v>0</v>
      </c>
      <c r="E114" s="4">
        <f>IF('Indicator Data'!D116="No data","x",IF(('Indicator Data'!D116)^2&gt;E$135,10,IF(('Indicator Data'!D116)^2&lt;E$136,0,10-(E$135-('Indicator Data'!D116)^2)/(E$135-E$136)*10)))</f>
        <v>9</v>
      </c>
      <c r="F114" s="61">
        <f>'Indicator Data'!E116/'Indicator Data'!$BE116</f>
        <v>6.7801155997465667E-2</v>
      </c>
      <c r="G114" s="61">
        <f>'Indicator Data'!F116/'Indicator Data'!$BE116</f>
        <v>0.10117115681373826</v>
      </c>
      <c r="H114" s="61">
        <f t="shared" si="15"/>
        <v>5.9193367202167398E-2</v>
      </c>
      <c r="I114" s="4">
        <f t="shared" si="16"/>
        <v>1.4798341800541852</v>
      </c>
      <c r="J114" s="61">
        <f>'Indicator Data'!G116/'Indicator Data'!$BE116</f>
        <v>0</v>
      </c>
      <c r="K114" s="61">
        <f>'Indicator Data'!I116/'Indicator Data'!$BE116</f>
        <v>0</v>
      </c>
      <c r="L114" s="4">
        <f t="shared" si="24"/>
        <v>0</v>
      </c>
      <c r="M114" s="4">
        <f>IF('Indicator Data'!H116=0,0,IF('Indicator Data'!H116&gt;M$135,10,IF('Indicator Data'!H116&lt;M$136,0,10-(M$135-'Indicator Data'!H116)/(M$135-M$136)*10)))</f>
        <v>0</v>
      </c>
      <c r="N114" s="6">
        <f t="shared" si="17"/>
        <v>9</v>
      </c>
      <c r="O114" s="6">
        <f t="shared" si="25"/>
        <v>0</v>
      </c>
      <c r="P114" s="6">
        <f t="shared" si="18"/>
        <v>1.4798341800541852</v>
      </c>
      <c r="Q114" s="6">
        <f t="shared" si="19"/>
        <v>0</v>
      </c>
      <c r="R114" s="16">
        <f t="shared" si="20"/>
        <v>4.0328352269896808</v>
      </c>
      <c r="S114" s="6">
        <f>IF('Indicator Data'!J116=5,10,IF('Indicator Data'!J116=4,8,IF('Indicator Data'!J116=3,5,IF('Indicator Data'!J116=2,2,IF('Indicator Data'!J116=1,1,0)))))</f>
        <v>0</v>
      </c>
      <c r="T114" s="4">
        <f>IF('Indicator Data'!K116="No data","x",IF('Indicator Data'!K116&gt;1000,10,IF('Indicator Data'!K116&gt;=500,9,IF('Indicator Data'!K116&gt;=240,8,IF('Indicator Data'!K116&gt;=120,7,IF('Indicator Data'!K116&gt;=60,6,IF('Indicator Data'!K116&gt;=20,5,IF('Indicator Data'!K116&gt;=1,4,0))))))))</f>
        <v>0</v>
      </c>
      <c r="U114" s="6" t="str">
        <f t="shared" si="21"/>
        <v>x</v>
      </c>
      <c r="V114" s="4">
        <f>IF('Indicator Data'!L116="No data","x",IF('Indicator Data'!L116&gt;V$135,0,IF('Indicator Data'!L116&lt;V$136,10,(V$135-'Indicator Data'!L116)/(V$135-V$136)*10)))</f>
        <v>7.130086468374123</v>
      </c>
      <c r="W114" s="6">
        <f t="shared" si="22"/>
        <v>3.5650432341870615</v>
      </c>
      <c r="X114" s="7">
        <f t="shared" si="23"/>
        <v>3.5650432341870615</v>
      </c>
    </row>
    <row r="115" spans="1:24" s="11" customFormat="1" x14ac:dyDescent="0.25">
      <c r="A115" s="11" t="s">
        <v>465</v>
      </c>
      <c r="B115" s="32" t="s">
        <v>4</v>
      </c>
      <c r="C115" s="32" t="s">
        <v>595</v>
      </c>
      <c r="D115" s="4">
        <f>IF('Indicator Data'!G117=0,0,IF(LOG('Indicator Data'!G117)&gt;D$135,10,IF(LOG('Indicator Data'!G117)&lt;D$136,0,10-(D$135-LOG('Indicator Data'!G117))/(D$135-D$136)*10)))</f>
        <v>0</v>
      </c>
      <c r="E115" s="4" t="str">
        <f>IF('Indicator Data'!D117="No data","x",IF(('Indicator Data'!D117)^2&gt;E$135,10,IF(('Indicator Data'!D117)^2&lt;E$136,0,10-(E$135-('Indicator Data'!D117)^2)/(E$135-E$136)*10)))</f>
        <v>x</v>
      </c>
      <c r="F115" s="61">
        <f>'Indicator Data'!E117/'Indicator Data'!$BE117</f>
        <v>0</v>
      </c>
      <c r="G115" s="61">
        <f>'Indicator Data'!F117/'Indicator Data'!$BE117</f>
        <v>0</v>
      </c>
      <c r="H115" s="61">
        <f t="shared" si="15"/>
        <v>0</v>
      </c>
      <c r="I115" s="4">
        <f t="shared" si="16"/>
        <v>0</v>
      </c>
      <c r="J115" s="61">
        <f>'Indicator Data'!G117/'Indicator Data'!$BE117</f>
        <v>0</v>
      </c>
      <c r="K115" s="61">
        <f>'Indicator Data'!I117/'Indicator Data'!$BE117</f>
        <v>0</v>
      </c>
      <c r="L115" s="4">
        <f t="shared" si="24"/>
        <v>0</v>
      </c>
      <c r="M115" s="4">
        <f>IF('Indicator Data'!H117=0,0,IF('Indicator Data'!H117&gt;M$135,10,IF('Indicator Data'!H117&lt;M$136,0,10-(M$135-'Indicator Data'!H117)/(M$135-M$136)*10)))</f>
        <v>0</v>
      </c>
      <c r="N115" s="6" t="str">
        <f t="shared" si="17"/>
        <v>x</v>
      </c>
      <c r="O115" s="6">
        <f t="shared" si="25"/>
        <v>0</v>
      </c>
      <c r="P115" s="6">
        <f t="shared" si="18"/>
        <v>0</v>
      </c>
      <c r="Q115" s="6">
        <f t="shared" si="19"/>
        <v>0</v>
      </c>
      <c r="R115" s="16">
        <f t="shared" si="20"/>
        <v>0</v>
      </c>
      <c r="S115" s="6">
        <f>IF('Indicator Data'!J117=5,10,IF('Indicator Data'!J117=4,8,IF('Indicator Data'!J117=3,5,IF('Indicator Data'!J117=2,2,IF('Indicator Data'!J117=1,1,0)))))</f>
        <v>0</v>
      </c>
      <c r="T115" s="4">
        <f>IF('Indicator Data'!K117="No data","x",IF('Indicator Data'!K117&gt;1000,10,IF('Indicator Data'!K117&gt;=500,9,IF('Indicator Data'!K117&gt;=240,8,IF('Indicator Data'!K117&gt;=120,7,IF('Indicator Data'!K117&gt;=60,6,IF('Indicator Data'!K117&gt;=20,5,IF('Indicator Data'!K117&gt;=1,4,0))))))))</f>
        <v>0</v>
      </c>
      <c r="U115" s="6" t="str">
        <f t="shared" si="21"/>
        <v>x</v>
      </c>
      <c r="V115" s="4">
        <f>IF('Indicator Data'!L117="No data","x",IF('Indicator Data'!L117&gt;V$135,0,IF('Indicator Data'!L117&lt;V$136,10,(V$135-'Indicator Data'!L117)/(V$135-V$136)*10)))</f>
        <v>7.130086468374123</v>
      </c>
      <c r="W115" s="6">
        <f t="shared" si="22"/>
        <v>3.5650432341870615</v>
      </c>
      <c r="X115" s="7">
        <f t="shared" si="23"/>
        <v>3.5650432341870615</v>
      </c>
    </row>
    <row r="116" spans="1:24" s="11" customFormat="1" x14ac:dyDescent="0.25">
      <c r="A116" s="11" t="s">
        <v>466</v>
      </c>
      <c r="B116" s="32" t="s">
        <v>4</v>
      </c>
      <c r="C116" s="32" t="s">
        <v>596</v>
      </c>
      <c r="D116" s="4">
        <f>IF('Indicator Data'!G118=0,0,IF(LOG('Indicator Data'!G118)&gt;D$135,10,IF(LOG('Indicator Data'!G118)&lt;D$136,0,10-(D$135-LOG('Indicator Data'!G118))/(D$135-D$136)*10)))</f>
        <v>5.7323007490000153</v>
      </c>
      <c r="E116" s="4">
        <f>IF('Indicator Data'!D118="No data","x",IF(('Indicator Data'!D118)^2&gt;E$135,10,IF(('Indicator Data'!D118)^2&lt;E$136,0,10-(E$135-('Indicator Data'!D118)^2)/(E$135-E$136)*10)))</f>
        <v>1.7777777777777786</v>
      </c>
      <c r="F116" s="61">
        <f>'Indicator Data'!E118/'Indicator Data'!$BE118</f>
        <v>0.31386437308207632</v>
      </c>
      <c r="G116" s="61">
        <f>'Indicator Data'!F118/'Indicator Data'!$BE118</f>
        <v>0.23744132774344123</v>
      </c>
      <c r="H116" s="61">
        <f t="shared" si="15"/>
        <v>0.21629251847689845</v>
      </c>
      <c r="I116" s="4">
        <f t="shared" si="16"/>
        <v>5.4073129619224609</v>
      </c>
      <c r="J116" s="61">
        <f>'Indicator Data'!G118/'Indicator Data'!$BE118</f>
        <v>3.3936984051519212E-3</v>
      </c>
      <c r="K116" s="61">
        <f>'Indicator Data'!I118/'Indicator Data'!$BE118</f>
        <v>0</v>
      </c>
      <c r="L116" s="4">
        <f t="shared" si="24"/>
        <v>4.8481405787884588</v>
      </c>
      <c r="M116" s="4">
        <f>IF('Indicator Data'!H118=0,0,IF('Indicator Data'!H118&gt;M$135,10,IF('Indicator Data'!H118&lt;M$136,0,10-(M$135-'Indicator Data'!H118)/(M$135-M$136)*10)))</f>
        <v>5.2083333333333339</v>
      </c>
      <c r="N116" s="6">
        <f t="shared" si="17"/>
        <v>1.7777777777777786</v>
      </c>
      <c r="O116" s="6">
        <f t="shared" si="25"/>
        <v>5.3070323041983789</v>
      </c>
      <c r="P116" s="6">
        <f t="shared" si="18"/>
        <v>5.4073129619224609</v>
      </c>
      <c r="Q116" s="6">
        <f t="shared" si="19"/>
        <v>5.2083333333333339</v>
      </c>
      <c r="R116" s="16">
        <f t="shared" si="20"/>
        <v>4.5760799211623979</v>
      </c>
      <c r="S116" s="6">
        <f>IF('Indicator Data'!J118=5,10,IF('Indicator Data'!J118=4,8,IF('Indicator Data'!J118=3,5,IF('Indicator Data'!J118=2,2,IF('Indicator Data'!J118=1,1,0)))))</f>
        <v>0</v>
      </c>
      <c r="T116" s="4">
        <f>IF('Indicator Data'!K118="No data","x",IF('Indicator Data'!K118&gt;1000,10,IF('Indicator Data'!K118&gt;=500,9,IF('Indicator Data'!K118&gt;=240,8,IF('Indicator Data'!K118&gt;=120,7,IF('Indicator Data'!K118&gt;=60,6,IF('Indicator Data'!K118&gt;=20,5,IF('Indicator Data'!K118&gt;=1,4,0))))))))</f>
        <v>0</v>
      </c>
      <c r="U116" s="6" t="str">
        <f t="shared" si="21"/>
        <v>x</v>
      </c>
      <c r="V116" s="4">
        <f>IF('Indicator Data'!L118="No data","x",IF('Indicator Data'!L118&gt;V$135,0,IF('Indicator Data'!L118&lt;V$136,10,(V$135-'Indicator Data'!L118)/(V$135-V$136)*10)))</f>
        <v>7.130086468374123</v>
      </c>
      <c r="W116" s="6">
        <f t="shared" si="22"/>
        <v>3.5650432341870615</v>
      </c>
      <c r="X116" s="7">
        <f t="shared" si="23"/>
        <v>3.5650432341870615</v>
      </c>
    </row>
    <row r="117" spans="1:24" s="11" customFormat="1" x14ac:dyDescent="0.25">
      <c r="A117" s="11" t="s">
        <v>467</v>
      </c>
      <c r="B117" s="32" t="s">
        <v>4</v>
      </c>
      <c r="C117" s="32" t="s">
        <v>597</v>
      </c>
      <c r="D117" s="4">
        <f>IF('Indicator Data'!G119=0,0,IF(LOG('Indicator Data'!G119)&gt;D$135,10,IF(LOG('Indicator Data'!G119)&lt;D$136,0,10-(D$135-LOG('Indicator Data'!G119))/(D$135-D$136)*10)))</f>
        <v>0</v>
      </c>
      <c r="E117" s="4" t="str">
        <f>IF('Indicator Data'!D119="No data","x",IF(('Indicator Data'!D119)^2&gt;E$135,10,IF(('Indicator Data'!D119)^2&lt;E$136,0,10-(E$135-('Indicator Data'!D119)^2)/(E$135-E$136)*10)))</f>
        <v>x</v>
      </c>
      <c r="F117" s="61">
        <f>'Indicator Data'!E119/'Indicator Data'!$BE119</f>
        <v>8.9328783520626021E-5</v>
      </c>
      <c r="G117" s="61">
        <f>'Indicator Data'!F119/'Indicator Data'!$BE119</f>
        <v>0</v>
      </c>
      <c r="H117" s="61">
        <f t="shared" si="15"/>
        <v>4.466439176031301E-5</v>
      </c>
      <c r="I117" s="4">
        <f t="shared" si="16"/>
        <v>1.1166097940069619E-3</v>
      </c>
      <c r="J117" s="61">
        <f>'Indicator Data'!G119/'Indicator Data'!$BE119</f>
        <v>0</v>
      </c>
      <c r="K117" s="61">
        <f>'Indicator Data'!I119/'Indicator Data'!$BE119</f>
        <v>0</v>
      </c>
      <c r="L117" s="4">
        <f t="shared" si="24"/>
        <v>0</v>
      </c>
      <c r="M117" s="4">
        <f>IF('Indicator Data'!H119=0,0,IF('Indicator Data'!H119&gt;M$135,10,IF('Indicator Data'!H119&lt;M$136,0,10-(M$135-'Indicator Data'!H119)/(M$135-M$136)*10)))</f>
        <v>0</v>
      </c>
      <c r="N117" s="6" t="str">
        <f t="shared" si="17"/>
        <v>x</v>
      </c>
      <c r="O117" s="6">
        <f t="shared" si="25"/>
        <v>0</v>
      </c>
      <c r="P117" s="6">
        <f t="shared" si="18"/>
        <v>1.1166097940069619E-3</v>
      </c>
      <c r="Q117" s="6">
        <f t="shared" si="19"/>
        <v>0</v>
      </c>
      <c r="R117" s="16">
        <f t="shared" si="20"/>
        <v>0</v>
      </c>
      <c r="S117" s="6">
        <f>IF('Indicator Data'!J119=5,10,IF('Indicator Data'!J119=4,8,IF('Indicator Data'!J119=3,5,IF('Indicator Data'!J119=2,2,IF('Indicator Data'!J119=1,1,0)))))</f>
        <v>0</v>
      </c>
      <c r="T117" s="4">
        <f>IF('Indicator Data'!K119="No data","x",IF('Indicator Data'!K119&gt;1000,10,IF('Indicator Data'!K119&gt;=500,9,IF('Indicator Data'!K119&gt;=240,8,IF('Indicator Data'!K119&gt;=120,7,IF('Indicator Data'!K119&gt;=60,6,IF('Indicator Data'!K119&gt;=20,5,IF('Indicator Data'!K119&gt;=1,4,0))))))))</f>
        <v>0</v>
      </c>
      <c r="U117" s="6" t="str">
        <f t="shared" si="21"/>
        <v>x</v>
      </c>
      <c r="V117" s="4">
        <f>IF('Indicator Data'!L119="No data","x",IF('Indicator Data'!L119&gt;V$135,0,IF('Indicator Data'!L119&lt;V$136,10,(V$135-'Indicator Data'!L119)/(V$135-V$136)*10)))</f>
        <v>7.130086468374123</v>
      </c>
      <c r="W117" s="6">
        <f t="shared" si="22"/>
        <v>3.5650432341870615</v>
      </c>
      <c r="X117" s="7">
        <f t="shared" si="23"/>
        <v>3.5650432341870615</v>
      </c>
    </row>
    <row r="118" spans="1:24" s="11" customFormat="1" x14ac:dyDescent="0.25">
      <c r="A118" s="11" t="s">
        <v>468</v>
      </c>
      <c r="B118" s="32" t="s">
        <v>4</v>
      </c>
      <c r="C118" s="32" t="s">
        <v>598</v>
      </c>
      <c r="D118" s="4">
        <f>IF('Indicator Data'!G120=0,0,IF(LOG('Indicator Data'!G120)&gt;D$135,10,IF(LOG('Indicator Data'!G120)&lt;D$136,0,10-(D$135-LOG('Indicator Data'!G120))/(D$135-D$136)*10)))</f>
        <v>3.0567911778689583</v>
      </c>
      <c r="E118" s="4">
        <f>IF('Indicator Data'!D120="No data","x",IF(('Indicator Data'!D120)^2&gt;E$135,10,IF(('Indicator Data'!D120)^2&lt;E$136,0,10-(E$135-('Indicator Data'!D120)^2)/(E$135-E$136)*10)))</f>
        <v>5.4444444444444455</v>
      </c>
      <c r="F118" s="61">
        <f>'Indicator Data'!E120/'Indicator Data'!$BE120</f>
        <v>0.1857942376741171</v>
      </c>
      <c r="G118" s="61">
        <f>'Indicator Data'!F120/'Indicator Data'!$BE120</f>
        <v>2.8187510564511783E-2</v>
      </c>
      <c r="H118" s="61">
        <f t="shared" si="15"/>
        <v>9.9943996478186498E-2</v>
      </c>
      <c r="I118" s="4">
        <f t="shared" si="16"/>
        <v>2.4985999119546634</v>
      </c>
      <c r="J118" s="61">
        <f>'Indicator Data'!G120/'Indicator Data'!$BE120</f>
        <v>3.1020192845294682E-4</v>
      </c>
      <c r="K118" s="61">
        <f>'Indicator Data'!I120/'Indicator Data'!$BE120</f>
        <v>0</v>
      </c>
      <c r="L118" s="4">
        <f t="shared" si="24"/>
        <v>0.44314561207563763</v>
      </c>
      <c r="M118" s="4">
        <f>IF('Indicator Data'!H120=0,0,IF('Indicator Data'!H120&gt;M$135,10,IF('Indicator Data'!H120&lt;M$136,0,10-(M$135-'Indicator Data'!H120)/(M$135-M$136)*10)))</f>
        <v>4.1666666666666661</v>
      </c>
      <c r="N118" s="6">
        <f t="shared" si="17"/>
        <v>5.4444444444444455</v>
      </c>
      <c r="O118" s="6">
        <f t="shared" si="25"/>
        <v>1.8416339324337194</v>
      </c>
      <c r="P118" s="6">
        <f t="shared" si="18"/>
        <v>2.4985999119546634</v>
      </c>
      <c r="Q118" s="6">
        <f t="shared" si="19"/>
        <v>4.1666666666666661</v>
      </c>
      <c r="R118" s="16">
        <f t="shared" si="20"/>
        <v>3.6244607136843561</v>
      </c>
      <c r="S118" s="6">
        <f>IF('Indicator Data'!J120=5,10,IF('Indicator Data'!J120=4,8,IF('Indicator Data'!J120=3,5,IF('Indicator Data'!J120=2,2,IF('Indicator Data'!J120=1,1,0)))))</f>
        <v>0</v>
      </c>
      <c r="T118" s="4">
        <f>IF('Indicator Data'!K120="No data","x",IF('Indicator Data'!K120&gt;1000,10,IF('Indicator Data'!K120&gt;=500,9,IF('Indicator Data'!K120&gt;=240,8,IF('Indicator Data'!K120&gt;=120,7,IF('Indicator Data'!K120&gt;=60,6,IF('Indicator Data'!K120&gt;=20,5,IF('Indicator Data'!K120&gt;=1,4,0))))))))</f>
        <v>0</v>
      </c>
      <c r="U118" s="6" t="str">
        <f t="shared" si="21"/>
        <v>x</v>
      </c>
      <c r="V118" s="4">
        <f>IF('Indicator Data'!L120="No data","x",IF('Indicator Data'!L120&gt;V$135,0,IF('Indicator Data'!L120&lt;V$136,10,(V$135-'Indicator Data'!L120)/(V$135-V$136)*10)))</f>
        <v>7.130086468374123</v>
      </c>
      <c r="W118" s="6">
        <f t="shared" si="22"/>
        <v>3.5650432341870615</v>
      </c>
      <c r="X118" s="7">
        <f t="shared" si="23"/>
        <v>3.5650432341870615</v>
      </c>
    </row>
    <row r="119" spans="1:24" s="11" customFormat="1" x14ac:dyDescent="0.25">
      <c r="A119" s="11" t="s">
        <v>469</v>
      </c>
      <c r="B119" s="32" t="s">
        <v>4</v>
      </c>
      <c r="C119" s="32" t="s">
        <v>599</v>
      </c>
      <c r="D119" s="4">
        <f>IF('Indicator Data'!G121=0,0,IF(LOG('Indicator Data'!G121)&gt;D$135,10,IF(LOG('Indicator Data'!G121)&lt;D$136,0,10-(D$135-LOG('Indicator Data'!G121))/(D$135-D$136)*10)))</f>
        <v>4.8868119774476568</v>
      </c>
      <c r="E119" s="4">
        <f>IF('Indicator Data'!D121="No data","x",IF(('Indicator Data'!D121)^2&gt;E$135,10,IF(('Indicator Data'!D121)^2&lt;E$136,0,10-(E$135-('Indicator Data'!D121)^2)/(E$135-E$136)*10)))</f>
        <v>4</v>
      </c>
      <c r="F119" s="61">
        <f>'Indicator Data'!E121/'Indicator Data'!$BE121</f>
        <v>0.23632726361804895</v>
      </c>
      <c r="G119" s="61">
        <f>'Indicator Data'!F121/'Indicator Data'!$BE121</f>
        <v>3.750498361141591E-2</v>
      </c>
      <c r="H119" s="61">
        <f t="shared" si="15"/>
        <v>0.12753987771187847</v>
      </c>
      <c r="I119" s="4">
        <f t="shared" si="16"/>
        <v>3.1884969427969612</v>
      </c>
      <c r="J119" s="61">
        <f>'Indicator Data'!G121/'Indicator Data'!$BE121</f>
        <v>1.5894633223840892E-3</v>
      </c>
      <c r="K119" s="61">
        <f>'Indicator Data'!I121/'Indicator Data'!$BE121</f>
        <v>0</v>
      </c>
      <c r="L119" s="4">
        <f t="shared" si="24"/>
        <v>2.2706618891201273</v>
      </c>
      <c r="M119" s="4">
        <f>IF('Indicator Data'!H121=0,0,IF('Indicator Data'!H121&gt;M$135,10,IF('Indicator Data'!H121&lt;M$136,0,10-(M$135-'Indicator Data'!H121)/(M$135-M$136)*10)))</f>
        <v>3.125</v>
      </c>
      <c r="N119" s="6">
        <f t="shared" si="17"/>
        <v>4</v>
      </c>
      <c r="O119" s="6">
        <f t="shared" si="25"/>
        <v>3.6931868439300124</v>
      </c>
      <c r="P119" s="6">
        <f t="shared" si="18"/>
        <v>3.1884969427969612</v>
      </c>
      <c r="Q119" s="6">
        <f t="shared" si="19"/>
        <v>3.125</v>
      </c>
      <c r="R119" s="16">
        <f t="shared" si="20"/>
        <v>3.5103702052606947</v>
      </c>
      <c r="S119" s="6">
        <f>IF('Indicator Data'!J121=5,10,IF('Indicator Data'!J121=4,8,IF('Indicator Data'!J121=3,5,IF('Indicator Data'!J121=2,2,IF('Indicator Data'!J121=1,1,0)))))</f>
        <v>0</v>
      </c>
      <c r="T119" s="4">
        <f>IF('Indicator Data'!K121="No data","x",IF('Indicator Data'!K121&gt;1000,10,IF('Indicator Data'!K121&gt;=500,9,IF('Indicator Data'!K121&gt;=240,8,IF('Indicator Data'!K121&gt;=120,7,IF('Indicator Data'!K121&gt;=60,6,IF('Indicator Data'!K121&gt;=20,5,IF('Indicator Data'!K121&gt;=1,4,0))))))))</f>
        <v>4</v>
      </c>
      <c r="U119" s="6">
        <f t="shared" si="21"/>
        <v>4</v>
      </c>
      <c r="V119" s="4">
        <f>IF('Indicator Data'!L121="No data","x",IF('Indicator Data'!L121&gt;V$135,0,IF('Indicator Data'!L121&lt;V$136,10,(V$135-'Indicator Data'!L121)/(V$135-V$136)*10)))</f>
        <v>7.130086468374123</v>
      </c>
      <c r="W119" s="6">
        <f t="shared" si="22"/>
        <v>3.5650432341870615</v>
      </c>
      <c r="X119" s="7">
        <f t="shared" si="23"/>
        <v>3.6729285345634608</v>
      </c>
    </row>
    <row r="120" spans="1:24" s="11" customFormat="1" x14ac:dyDescent="0.25">
      <c r="A120" s="11" t="s">
        <v>470</v>
      </c>
      <c r="B120" s="32" t="s">
        <v>4</v>
      </c>
      <c r="C120" s="32" t="s">
        <v>600</v>
      </c>
      <c r="D120" s="4">
        <f>IF('Indicator Data'!G122=0,0,IF(LOG('Indicator Data'!G122)&gt;D$135,10,IF(LOG('Indicator Data'!G122)&lt;D$136,0,10-(D$135-LOG('Indicator Data'!G122))/(D$135-D$136)*10)))</f>
        <v>0</v>
      </c>
      <c r="E120" s="4">
        <f>IF('Indicator Data'!D122="No data","x",IF(('Indicator Data'!D122)^2&gt;E$135,10,IF(('Indicator Data'!D122)^2&lt;E$136,0,10-(E$135-('Indicator Data'!D122)^2)/(E$135-E$136)*10)))</f>
        <v>9</v>
      </c>
      <c r="F120" s="61">
        <f>'Indicator Data'!E122/'Indicator Data'!$BE122</f>
        <v>0.33570895085891173</v>
      </c>
      <c r="G120" s="61">
        <f>'Indicator Data'!F122/'Indicator Data'!$BE122</f>
        <v>0.13665199902815647</v>
      </c>
      <c r="H120" s="61">
        <f t="shared" si="15"/>
        <v>0.20201747518649499</v>
      </c>
      <c r="I120" s="4">
        <f t="shared" si="16"/>
        <v>5.0504368796623744</v>
      </c>
      <c r="J120" s="61">
        <f>'Indicator Data'!G122/'Indicator Data'!$BE122</f>
        <v>0</v>
      </c>
      <c r="K120" s="61">
        <f>'Indicator Data'!I122/'Indicator Data'!$BE122</f>
        <v>0</v>
      </c>
      <c r="L120" s="4">
        <f t="shared" si="24"/>
        <v>0</v>
      </c>
      <c r="M120" s="4">
        <f>IF('Indicator Data'!H122=0,0,IF('Indicator Data'!H122&gt;M$135,10,IF('Indicator Data'!H122&lt;M$136,0,10-(M$135-'Indicator Data'!H122)/(M$135-M$136)*10)))</f>
        <v>0</v>
      </c>
      <c r="N120" s="6">
        <f t="shared" si="17"/>
        <v>9</v>
      </c>
      <c r="O120" s="6">
        <f t="shared" si="25"/>
        <v>0</v>
      </c>
      <c r="P120" s="6">
        <f t="shared" si="18"/>
        <v>5.0504368796623744</v>
      </c>
      <c r="Q120" s="6">
        <f t="shared" si="19"/>
        <v>0</v>
      </c>
      <c r="R120" s="16">
        <f t="shared" si="20"/>
        <v>4.8068128269549009</v>
      </c>
      <c r="S120" s="6">
        <f>IF('Indicator Data'!J122=5,10,IF('Indicator Data'!J122=4,8,IF('Indicator Data'!J122=3,5,IF('Indicator Data'!J122=2,2,IF('Indicator Data'!J122=1,1,0)))))</f>
        <v>0</v>
      </c>
      <c r="T120" s="4">
        <f>IF('Indicator Data'!K122="No data","x",IF('Indicator Data'!K122&gt;1000,10,IF('Indicator Data'!K122&gt;=500,9,IF('Indicator Data'!K122&gt;=240,8,IF('Indicator Data'!K122&gt;=120,7,IF('Indicator Data'!K122&gt;=60,6,IF('Indicator Data'!K122&gt;=20,5,IF('Indicator Data'!K122&gt;=1,4,0))))))))</f>
        <v>0</v>
      </c>
      <c r="U120" s="6" t="str">
        <f t="shared" si="21"/>
        <v>x</v>
      </c>
      <c r="V120" s="4">
        <f>IF('Indicator Data'!L122="No data","x",IF('Indicator Data'!L122&gt;V$135,0,IF('Indicator Data'!L122&lt;V$136,10,(V$135-'Indicator Data'!L122)/(V$135-V$136)*10)))</f>
        <v>7.130086468374123</v>
      </c>
      <c r="W120" s="6">
        <f t="shared" si="22"/>
        <v>3.5650432341870615</v>
      </c>
      <c r="X120" s="7">
        <f t="shared" si="23"/>
        <v>3.5650432341870615</v>
      </c>
    </row>
    <row r="121" spans="1:24" s="11" customFormat="1" x14ac:dyDescent="0.25">
      <c r="A121" s="11" t="s">
        <v>471</v>
      </c>
      <c r="B121" s="32" t="s">
        <v>4</v>
      </c>
      <c r="C121" s="32" t="s">
        <v>601</v>
      </c>
      <c r="D121" s="4">
        <f>IF('Indicator Data'!G123=0,0,IF(LOG('Indicator Data'!G123)&gt;D$135,10,IF(LOG('Indicator Data'!G123)&lt;D$136,0,10-(D$135-LOG('Indicator Data'!G123))/(D$135-D$136)*10)))</f>
        <v>3.0170646900796241</v>
      </c>
      <c r="E121" s="4">
        <f>IF('Indicator Data'!D123="No data","x",IF(('Indicator Data'!D123)^2&gt;E$135,10,IF(('Indicator Data'!D123)^2&lt;E$136,0,10-(E$135-('Indicator Data'!D123)^2)/(E$135-E$136)*10)))</f>
        <v>4</v>
      </c>
      <c r="F121" s="61">
        <f>'Indicator Data'!E123/'Indicator Data'!$BE123</f>
        <v>0.48768298024389684</v>
      </c>
      <c r="G121" s="61">
        <f>'Indicator Data'!F123/'Indicator Data'!$BE123</f>
        <v>0.23176652297194494</v>
      </c>
      <c r="H121" s="61">
        <f t="shared" si="15"/>
        <v>0.30178312086493464</v>
      </c>
      <c r="I121" s="4">
        <f t="shared" si="16"/>
        <v>7.5445780216233658</v>
      </c>
      <c r="J121" s="61">
        <f>'Indicator Data'!G123/'Indicator Data'!$BE123</f>
        <v>3.7114732935291267E-4</v>
      </c>
      <c r="K121" s="61">
        <f>'Indicator Data'!I123/'Indicator Data'!$BE123</f>
        <v>0</v>
      </c>
      <c r="L121" s="4">
        <f t="shared" si="24"/>
        <v>0.53021047050416037</v>
      </c>
      <c r="M121" s="4">
        <f>IF('Indicator Data'!H123=0,0,IF('Indicator Data'!H123&gt;M$135,10,IF('Indicator Data'!H123&lt;M$136,0,10-(M$135-'Indicator Data'!H123)/(M$135-M$136)*10)))</f>
        <v>2.0833333333333339</v>
      </c>
      <c r="N121" s="6">
        <f t="shared" si="17"/>
        <v>4</v>
      </c>
      <c r="O121" s="6">
        <f t="shared" si="25"/>
        <v>1.8567985509370999</v>
      </c>
      <c r="P121" s="6">
        <f t="shared" si="18"/>
        <v>7.5445780216233658</v>
      </c>
      <c r="Q121" s="6">
        <f t="shared" si="19"/>
        <v>2.0833333333333339</v>
      </c>
      <c r="R121" s="16">
        <f t="shared" si="20"/>
        <v>4.3264652061011013</v>
      </c>
      <c r="S121" s="6">
        <f>IF('Indicator Data'!J123=5,10,IF('Indicator Data'!J123=4,8,IF('Indicator Data'!J123=3,5,IF('Indicator Data'!J123=2,2,IF('Indicator Data'!J123=1,1,0)))))</f>
        <v>0</v>
      </c>
      <c r="T121" s="4">
        <f>IF('Indicator Data'!K123="No data","x",IF('Indicator Data'!K123&gt;1000,10,IF('Indicator Data'!K123&gt;=500,9,IF('Indicator Data'!K123&gt;=240,8,IF('Indicator Data'!K123&gt;=120,7,IF('Indicator Data'!K123&gt;=60,6,IF('Indicator Data'!K123&gt;=20,5,IF('Indicator Data'!K123&gt;=1,4,0))))))))</f>
        <v>0</v>
      </c>
      <c r="U121" s="6" t="str">
        <f t="shared" si="21"/>
        <v>x</v>
      </c>
      <c r="V121" s="4">
        <f>IF('Indicator Data'!L123="No data","x",IF('Indicator Data'!L123&gt;V$135,0,IF('Indicator Data'!L123&lt;V$136,10,(V$135-'Indicator Data'!L123)/(V$135-V$136)*10)))</f>
        <v>7.130086468374123</v>
      </c>
      <c r="W121" s="6">
        <f t="shared" si="22"/>
        <v>3.5650432341870615</v>
      </c>
      <c r="X121" s="7">
        <f t="shared" si="23"/>
        <v>3.5650432341870615</v>
      </c>
    </row>
    <row r="122" spans="1:24" s="11" customFormat="1" x14ac:dyDescent="0.25">
      <c r="A122" s="11" t="s">
        <v>472</v>
      </c>
      <c r="B122" s="32" t="s">
        <v>4</v>
      </c>
      <c r="C122" s="32" t="s">
        <v>602</v>
      </c>
      <c r="D122" s="4">
        <f>IF('Indicator Data'!G124=0,0,IF(LOG('Indicator Data'!G124)&gt;D$135,10,IF(LOG('Indicator Data'!G124)&lt;D$136,0,10-(D$135-LOG('Indicator Data'!G124))/(D$135-D$136)*10)))</f>
        <v>4.5684231826345636</v>
      </c>
      <c r="E122" s="4">
        <f>IF('Indicator Data'!D124="No data","x",IF(('Indicator Data'!D124)^2&gt;E$135,10,IF(('Indicator Data'!D124)^2&lt;E$136,0,10-(E$135-('Indicator Data'!D124)^2)/(E$135-E$136)*10)))</f>
        <v>2.7777777777777786</v>
      </c>
      <c r="F122" s="61">
        <f>'Indicator Data'!E124/'Indicator Data'!$BE124</f>
        <v>5.1709324803640988E-2</v>
      </c>
      <c r="G122" s="61">
        <f>'Indicator Data'!F124/'Indicator Data'!$BE124</f>
        <v>0.3333125315654733</v>
      </c>
      <c r="H122" s="61">
        <f t="shared" si="15"/>
        <v>0.10918279529318882</v>
      </c>
      <c r="I122" s="4">
        <f t="shared" si="16"/>
        <v>2.7295698823297201</v>
      </c>
      <c r="J122" s="61">
        <f>'Indicator Data'!G124/'Indicator Data'!$BE124</f>
        <v>9.752642792042308E-4</v>
      </c>
      <c r="K122" s="61">
        <f>'Indicator Data'!I124/'Indicator Data'!$BE124</f>
        <v>0</v>
      </c>
      <c r="L122" s="4">
        <f t="shared" si="24"/>
        <v>1.3932346845774717</v>
      </c>
      <c r="M122" s="4">
        <f>IF('Indicator Data'!H124=0,0,IF('Indicator Data'!H124&gt;M$135,10,IF('Indicator Data'!H124&lt;M$136,0,10-(M$135-'Indicator Data'!H124)/(M$135-M$136)*10)))</f>
        <v>9.375</v>
      </c>
      <c r="N122" s="6">
        <f t="shared" si="17"/>
        <v>2.7777777777777786</v>
      </c>
      <c r="O122" s="6">
        <f t="shared" si="25"/>
        <v>3.1373395576799212</v>
      </c>
      <c r="P122" s="6">
        <f t="shared" si="18"/>
        <v>2.7295698823297201</v>
      </c>
      <c r="Q122" s="6">
        <f t="shared" si="19"/>
        <v>9.375</v>
      </c>
      <c r="R122" s="16">
        <f t="shared" si="20"/>
        <v>5.5348129608731131</v>
      </c>
      <c r="S122" s="6">
        <f>IF('Indicator Data'!J124=5,10,IF('Indicator Data'!J124=4,8,IF('Indicator Data'!J124=3,5,IF('Indicator Data'!J124=2,2,IF('Indicator Data'!J124=1,1,0)))))</f>
        <v>0</v>
      </c>
      <c r="T122" s="4">
        <f>IF('Indicator Data'!K124="No data","x",IF('Indicator Data'!K124&gt;1000,10,IF('Indicator Data'!K124&gt;=500,9,IF('Indicator Data'!K124&gt;=240,8,IF('Indicator Data'!K124&gt;=120,7,IF('Indicator Data'!K124&gt;=60,6,IF('Indicator Data'!K124&gt;=20,5,IF('Indicator Data'!K124&gt;=1,4,0))))))))</f>
        <v>0</v>
      </c>
      <c r="U122" s="6" t="str">
        <f t="shared" si="21"/>
        <v>x</v>
      </c>
      <c r="V122" s="4">
        <f>IF('Indicator Data'!L124="No data","x",IF('Indicator Data'!L124&gt;V$135,0,IF('Indicator Data'!L124&lt;V$136,10,(V$135-'Indicator Data'!L124)/(V$135-V$136)*10)))</f>
        <v>7.130086468374123</v>
      </c>
      <c r="W122" s="6">
        <f t="shared" si="22"/>
        <v>3.5650432341870615</v>
      </c>
      <c r="X122" s="7">
        <f t="shared" si="23"/>
        <v>3.5650432341870615</v>
      </c>
    </row>
    <row r="123" spans="1:24" s="11" customFormat="1" x14ac:dyDescent="0.25">
      <c r="A123" s="11" t="s">
        <v>473</v>
      </c>
      <c r="B123" s="32" t="s">
        <v>4</v>
      </c>
      <c r="C123" s="32" t="s">
        <v>603</v>
      </c>
      <c r="D123" s="4">
        <f>IF('Indicator Data'!G125=0,0,IF(LOG('Indicator Data'!G125)&gt;D$135,10,IF(LOG('Indicator Data'!G125)&lt;D$136,0,10-(D$135-LOG('Indicator Data'!G125))/(D$135-D$136)*10)))</f>
        <v>4.4215952531190359</v>
      </c>
      <c r="E123" s="4">
        <f>IF('Indicator Data'!D125="No data","x",IF(('Indicator Data'!D125)^2&gt;E$135,10,IF(('Indicator Data'!D125)^2&lt;E$136,0,10-(E$135-('Indicator Data'!D125)^2)/(E$135-E$136)*10)))</f>
        <v>2.7777777777777786</v>
      </c>
      <c r="F123" s="61">
        <f>'Indicator Data'!E125/'Indicator Data'!$BE125</f>
        <v>0.51874216483455848</v>
      </c>
      <c r="G123" s="61">
        <f>'Indicator Data'!F125/'Indicator Data'!$BE125</f>
        <v>0.10312328781185082</v>
      </c>
      <c r="H123" s="61">
        <f t="shared" si="15"/>
        <v>0.28515190437024196</v>
      </c>
      <c r="I123" s="4">
        <f t="shared" si="16"/>
        <v>7.1287976092560488</v>
      </c>
      <c r="J123" s="61">
        <f>'Indicator Data'!G125/'Indicator Data'!$BE125</f>
        <v>7.5320239331022826E-4</v>
      </c>
      <c r="K123" s="61">
        <f>'Indicator Data'!I125/'Indicator Data'!$BE125</f>
        <v>0</v>
      </c>
      <c r="L123" s="4">
        <f t="shared" si="24"/>
        <v>1.0760034190146133</v>
      </c>
      <c r="M123" s="4">
        <f>IF('Indicator Data'!H125=0,0,IF('Indicator Data'!H125&gt;M$135,10,IF('Indicator Data'!H125&lt;M$136,0,10-(M$135-'Indicator Data'!H125)/(M$135-M$136)*10)))</f>
        <v>10</v>
      </c>
      <c r="N123" s="6">
        <f t="shared" si="17"/>
        <v>2.7777777777777786</v>
      </c>
      <c r="O123" s="6">
        <f t="shared" si="25"/>
        <v>2.9178204386805424</v>
      </c>
      <c r="P123" s="6">
        <f t="shared" si="18"/>
        <v>7.1287976092560488</v>
      </c>
      <c r="Q123" s="6">
        <f t="shared" si="19"/>
        <v>10</v>
      </c>
      <c r="R123" s="16">
        <f t="shared" si="20"/>
        <v>6.9420091807043383</v>
      </c>
      <c r="S123" s="6">
        <f>IF('Indicator Data'!J125=5,10,IF('Indicator Data'!J125=4,8,IF('Indicator Data'!J125=3,5,IF('Indicator Data'!J125=2,2,IF('Indicator Data'!J125=1,1,0)))))</f>
        <v>0</v>
      </c>
      <c r="T123" s="4">
        <f>IF('Indicator Data'!K125="No data","x",IF('Indicator Data'!K125&gt;1000,10,IF('Indicator Data'!K125&gt;=500,9,IF('Indicator Data'!K125&gt;=240,8,IF('Indicator Data'!K125&gt;=120,7,IF('Indicator Data'!K125&gt;=60,6,IF('Indicator Data'!K125&gt;=20,5,IF('Indicator Data'!K125&gt;=1,4,0))))))))</f>
        <v>4</v>
      </c>
      <c r="U123" s="6">
        <f t="shared" si="21"/>
        <v>4</v>
      </c>
      <c r="V123" s="4">
        <f>IF('Indicator Data'!L125="No data","x",IF('Indicator Data'!L125&gt;V$135,0,IF('Indicator Data'!L125&lt;V$136,10,(V$135-'Indicator Data'!L125)/(V$135-V$136)*10)))</f>
        <v>7.130086468374123</v>
      </c>
      <c r="W123" s="6">
        <f t="shared" si="22"/>
        <v>3.5650432341870615</v>
      </c>
      <c r="X123" s="7">
        <f t="shared" si="23"/>
        <v>3.6729285345634608</v>
      </c>
    </row>
    <row r="124" spans="1:24" s="11" customFormat="1" x14ac:dyDescent="0.25">
      <c r="A124" s="11" t="s">
        <v>474</v>
      </c>
      <c r="B124" s="32" t="s">
        <v>4</v>
      </c>
      <c r="C124" s="32" t="s">
        <v>604</v>
      </c>
      <c r="D124" s="4">
        <f>IF('Indicator Data'!G126=0,0,IF(LOG('Indicator Data'!G126)&gt;D$135,10,IF(LOG('Indicator Data'!G126)&lt;D$136,0,10-(D$135-LOG('Indicator Data'!G126))/(D$135-D$136)*10)))</f>
        <v>2.613307446966644</v>
      </c>
      <c r="E124" s="4">
        <f>IF('Indicator Data'!D126="No data","x",IF(('Indicator Data'!D126)^2&gt;E$135,10,IF(('Indicator Data'!D126)^2&lt;E$136,0,10-(E$135-('Indicator Data'!D126)^2)/(E$135-E$136)*10)))</f>
        <v>2.7777777777777786</v>
      </c>
      <c r="F124" s="61">
        <f>'Indicator Data'!E126/'Indicator Data'!$BE126</f>
        <v>0.29112432630380614</v>
      </c>
      <c r="G124" s="61">
        <f>'Indicator Data'!F126/'Indicator Data'!$BE126</f>
        <v>0.32601243501866844</v>
      </c>
      <c r="H124" s="61">
        <f t="shared" si="15"/>
        <v>0.22706527190657017</v>
      </c>
      <c r="I124" s="4">
        <f t="shared" si="16"/>
        <v>5.6766317976642542</v>
      </c>
      <c r="J124" s="61">
        <f>'Indicator Data'!G126/'Indicator Data'!$BE126</f>
        <v>1.7673329989730362E-4</v>
      </c>
      <c r="K124" s="61">
        <f>'Indicator Data'!I126/'Indicator Data'!$BE126</f>
        <v>0</v>
      </c>
      <c r="L124" s="4">
        <f t="shared" si="24"/>
        <v>0.25247614271043339</v>
      </c>
      <c r="M124" s="4">
        <f>IF('Indicator Data'!H126=0,0,IF('Indicator Data'!H126&gt;M$135,10,IF('Indicator Data'!H126&lt;M$136,0,10-(M$135-'Indicator Data'!H126)/(M$135-M$136)*10)))</f>
        <v>7.291666666666667</v>
      </c>
      <c r="N124" s="6">
        <f t="shared" si="17"/>
        <v>2.7777777777777786</v>
      </c>
      <c r="O124" s="6">
        <f t="shared" si="25"/>
        <v>1.5051469209799351</v>
      </c>
      <c r="P124" s="6">
        <f t="shared" si="18"/>
        <v>5.6766317976642542</v>
      </c>
      <c r="Q124" s="6">
        <f t="shared" si="19"/>
        <v>7.291666666666667</v>
      </c>
      <c r="R124" s="16">
        <f t="shared" si="20"/>
        <v>4.7265732953162667</v>
      </c>
      <c r="S124" s="6">
        <f>IF('Indicator Data'!J126=5,10,IF('Indicator Data'!J126=4,8,IF('Indicator Data'!J126=3,5,IF('Indicator Data'!J126=2,2,IF('Indicator Data'!J126=1,1,0)))))</f>
        <v>0</v>
      </c>
      <c r="T124" s="4">
        <f>IF('Indicator Data'!K126="No data","x",IF('Indicator Data'!K126&gt;1000,10,IF('Indicator Data'!K126&gt;=500,9,IF('Indicator Data'!K126&gt;=240,8,IF('Indicator Data'!K126&gt;=120,7,IF('Indicator Data'!K126&gt;=60,6,IF('Indicator Data'!K126&gt;=20,5,IF('Indicator Data'!K126&gt;=1,4,0))))))))</f>
        <v>0</v>
      </c>
      <c r="U124" s="6" t="str">
        <f t="shared" si="21"/>
        <v>x</v>
      </c>
      <c r="V124" s="4">
        <f>IF('Indicator Data'!L126="No data","x",IF('Indicator Data'!L126&gt;V$135,0,IF('Indicator Data'!L126&lt;V$136,10,(V$135-'Indicator Data'!L126)/(V$135-V$136)*10)))</f>
        <v>7.130086468374123</v>
      </c>
      <c r="W124" s="6">
        <f t="shared" si="22"/>
        <v>3.5650432341870615</v>
      </c>
      <c r="X124" s="7">
        <f t="shared" si="23"/>
        <v>3.5650432341870615</v>
      </c>
    </row>
    <row r="125" spans="1:24" s="11" customFormat="1" x14ac:dyDescent="0.25">
      <c r="A125" s="11" t="s">
        <v>475</v>
      </c>
      <c r="B125" s="32" t="s">
        <v>4</v>
      </c>
      <c r="C125" s="32" t="s">
        <v>605</v>
      </c>
      <c r="D125" s="4">
        <f>IF('Indicator Data'!G127=0,0,IF(LOG('Indicator Data'!G127)&gt;D$135,10,IF(LOG('Indicator Data'!G127)&lt;D$136,0,10-(D$135-LOG('Indicator Data'!G127))/(D$135-D$136)*10)))</f>
        <v>6.3620297793944403</v>
      </c>
      <c r="E125" s="4">
        <f>IF('Indicator Data'!D127="No data","x",IF(('Indicator Data'!D127)^2&gt;E$135,10,IF(('Indicator Data'!D127)^2&lt;E$136,0,10-(E$135-('Indicator Data'!D127)^2)/(E$135-E$136)*10)))</f>
        <v>4</v>
      </c>
      <c r="F125" s="61">
        <f>'Indicator Data'!E127/'Indicator Data'!$BE127</f>
        <v>9.6362634521979296E-2</v>
      </c>
      <c r="G125" s="61">
        <f>'Indicator Data'!F127/'Indicator Data'!$BE127</f>
        <v>0.30888865457612824</v>
      </c>
      <c r="H125" s="61">
        <f t="shared" si="15"/>
        <v>0.12540348090502171</v>
      </c>
      <c r="I125" s="4">
        <f t="shared" si="16"/>
        <v>3.1350870226255436</v>
      </c>
      <c r="J125" s="61">
        <f>'Indicator Data'!G127/'Indicator Data'!$BE127</f>
        <v>5.9625039115114081E-3</v>
      </c>
      <c r="K125" s="61">
        <f>'Indicator Data'!I127/'Indicator Data'!$BE127</f>
        <v>0</v>
      </c>
      <c r="L125" s="4">
        <f t="shared" si="24"/>
        <v>8.5178627307305828</v>
      </c>
      <c r="M125" s="4">
        <f>IF('Indicator Data'!H127=0,0,IF('Indicator Data'!H127&gt;M$135,10,IF('Indicator Data'!H127&lt;M$136,0,10-(M$135-'Indicator Data'!H127)/(M$135-M$136)*10)))</f>
        <v>2.0833333333333339</v>
      </c>
      <c r="N125" s="6">
        <f t="shared" si="17"/>
        <v>4</v>
      </c>
      <c r="O125" s="6">
        <f t="shared" si="25"/>
        <v>7.6017596793263635</v>
      </c>
      <c r="P125" s="6">
        <f t="shared" si="18"/>
        <v>3.1350870226255436</v>
      </c>
      <c r="Q125" s="6">
        <f t="shared" si="19"/>
        <v>2.0833333333333339</v>
      </c>
      <c r="R125" s="16">
        <f t="shared" si="20"/>
        <v>4.6003327600265891</v>
      </c>
      <c r="S125" s="6">
        <f>IF('Indicator Data'!J127=5,10,IF('Indicator Data'!J127=4,8,IF('Indicator Data'!J127=3,5,IF('Indicator Data'!J127=2,2,IF('Indicator Data'!J127=1,1,0)))))</f>
        <v>0</v>
      </c>
      <c r="T125" s="4">
        <f>IF('Indicator Data'!K127="No data","x",IF('Indicator Data'!K127&gt;1000,10,IF('Indicator Data'!K127&gt;=500,9,IF('Indicator Data'!K127&gt;=240,8,IF('Indicator Data'!K127&gt;=120,7,IF('Indicator Data'!K127&gt;=60,6,IF('Indicator Data'!K127&gt;=20,5,IF('Indicator Data'!K127&gt;=1,4,0))))))))</f>
        <v>0</v>
      </c>
      <c r="U125" s="6" t="str">
        <f t="shared" si="21"/>
        <v>x</v>
      </c>
      <c r="V125" s="4">
        <f>IF('Indicator Data'!L127="No data","x",IF('Indicator Data'!L127&gt;V$135,0,IF('Indicator Data'!L127&lt;V$136,10,(V$135-'Indicator Data'!L127)/(V$135-V$136)*10)))</f>
        <v>7.130086468374123</v>
      </c>
      <c r="W125" s="6">
        <f t="shared" si="22"/>
        <v>3.5650432341870615</v>
      </c>
      <c r="X125" s="7">
        <f t="shared" si="23"/>
        <v>3.5650432341870615</v>
      </c>
    </row>
    <row r="126" spans="1:24" s="11" customFormat="1" x14ac:dyDescent="0.25">
      <c r="A126" s="11" t="s">
        <v>476</v>
      </c>
      <c r="B126" s="32" t="s">
        <v>4</v>
      </c>
      <c r="C126" s="32" t="s">
        <v>606</v>
      </c>
      <c r="D126" s="4">
        <f>IF('Indicator Data'!G128=0,0,IF(LOG('Indicator Data'!G128)&gt;D$135,10,IF(LOG('Indicator Data'!G128)&lt;D$136,0,10-(D$135-LOG('Indicator Data'!G128))/(D$135-D$136)*10)))</f>
        <v>6.502432239216871</v>
      </c>
      <c r="E126" s="4">
        <f>IF('Indicator Data'!D128="No data","x",IF(('Indicator Data'!D128)^2&gt;E$135,10,IF(('Indicator Data'!D128)^2&lt;E$136,0,10-(E$135-('Indicator Data'!D128)^2)/(E$135-E$136)*10)))</f>
        <v>1.7777777777777786</v>
      </c>
      <c r="F126" s="61">
        <f>'Indicator Data'!E128/'Indicator Data'!$BE128</f>
        <v>0.23055259414906387</v>
      </c>
      <c r="G126" s="61">
        <f>'Indicator Data'!F128/'Indicator Data'!$BE128</f>
        <v>0.1549364853597528</v>
      </c>
      <c r="H126" s="61">
        <f t="shared" si="15"/>
        <v>0.15401041841447013</v>
      </c>
      <c r="I126" s="4">
        <f t="shared" si="16"/>
        <v>3.8502604603617527</v>
      </c>
      <c r="J126" s="61">
        <f>'Indicator Data'!G128/'Indicator Data'!$BE128</f>
        <v>5.1498356957182792E-3</v>
      </c>
      <c r="K126" s="61">
        <f>'Indicator Data'!I128/'Indicator Data'!$BE128</f>
        <v>0</v>
      </c>
      <c r="L126" s="4">
        <f t="shared" si="24"/>
        <v>7.3569081367403992</v>
      </c>
      <c r="M126" s="4">
        <f>IF('Indicator Data'!H128=0,0,IF('Indicator Data'!H128&gt;M$135,10,IF('Indicator Data'!H128&lt;M$136,0,10-(M$135-'Indicator Data'!H128)/(M$135-M$136)*10)))</f>
        <v>4.1666666666666661</v>
      </c>
      <c r="N126" s="6">
        <f t="shared" si="17"/>
        <v>1.7777777777777786</v>
      </c>
      <c r="O126" s="6">
        <f t="shared" si="25"/>
        <v>6.951553931700686</v>
      </c>
      <c r="P126" s="6">
        <f t="shared" si="18"/>
        <v>3.8502604603617527</v>
      </c>
      <c r="Q126" s="6">
        <f t="shared" si="19"/>
        <v>4.1666666666666661</v>
      </c>
      <c r="R126" s="16">
        <f t="shared" si="20"/>
        <v>4.4594943077606137</v>
      </c>
      <c r="S126" s="6">
        <f>IF('Indicator Data'!J128=5,10,IF('Indicator Data'!J128=4,8,IF('Indicator Data'!J128=3,5,IF('Indicator Data'!J128=2,2,IF('Indicator Data'!J128=1,1,0)))))</f>
        <v>0</v>
      </c>
      <c r="T126" s="4">
        <f>IF('Indicator Data'!K128="No data","x",IF('Indicator Data'!K128&gt;1000,10,IF('Indicator Data'!K128&gt;=500,9,IF('Indicator Data'!K128&gt;=240,8,IF('Indicator Data'!K128&gt;=120,7,IF('Indicator Data'!K128&gt;=60,6,IF('Indicator Data'!K128&gt;=20,5,IF('Indicator Data'!K128&gt;=1,4,0))))))))</f>
        <v>0</v>
      </c>
      <c r="U126" s="6" t="str">
        <f t="shared" si="21"/>
        <v>x</v>
      </c>
      <c r="V126" s="4">
        <f>IF('Indicator Data'!L128="No data","x",IF('Indicator Data'!L128&gt;V$135,0,IF('Indicator Data'!L128&lt;V$136,10,(V$135-'Indicator Data'!L128)/(V$135-V$136)*10)))</f>
        <v>7.130086468374123</v>
      </c>
      <c r="W126" s="6">
        <f t="shared" si="22"/>
        <v>3.5650432341870615</v>
      </c>
      <c r="X126" s="7">
        <f t="shared" si="23"/>
        <v>3.5650432341870615</v>
      </c>
    </row>
    <row r="127" spans="1:24" s="11" customFormat="1" x14ac:dyDescent="0.25">
      <c r="A127" s="11" t="s">
        <v>477</v>
      </c>
      <c r="B127" s="32" t="s">
        <v>4</v>
      </c>
      <c r="C127" s="32" t="s">
        <v>607</v>
      </c>
      <c r="D127" s="4">
        <f>IF('Indicator Data'!G129=0,0,IF(LOG('Indicator Data'!G129)&gt;D$135,10,IF(LOG('Indicator Data'!G129)&lt;D$136,0,10-(D$135-LOG('Indicator Data'!G129))/(D$135-D$136)*10)))</f>
        <v>3.6101119897951905</v>
      </c>
      <c r="E127" s="4">
        <f>IF('Indicator Data'!D129="No data","x",IF(('Indicator Data'!D129)^2&gt;E$135,10,IF(('Indicator Data'!D129)^2&lt;E$136,0,10-(E$135-('Indicator Data'!D129)^2)/(E$135-E$136)*10)))</f>
        <v>2.7777777777777786</v>
      </c>
      <c r="F127" s="61">
        <f>'Indicator Data'!E129/'Indicator Data'!$BE129</f>
        <v>0.22195333675837511</v>
      </c>
      <c r="G127" s="61">
        <f>'Indicator Data'!F129/'Indicator Data'!$BE129</f>
        <v>0.31954045387708824</v>
      </c>
      <c r="H127" s="61">
        <f t="shared" si="15"/>
        <v>0.19086178184845962</v>
      </c>
      <c r="I127" s="4">
        <f t="shared" si="16"/>
        <v>4.7715445462114907</v>
      </c>
      <c r="J127" s="61">
        <f>'Indicator Data'!G129/'Indicator Data'!$BE129</f>
        <v>4.9249738692933194E-4</v>
      </c>
      <c r="K127" s="61">
        <f>'Indicator Data'!I129/'Indicator Data'!$BE129</f>
        <v>0</v>
      </c>
      <c r="L127" s="4">
        <f t="shared" si="24"/>
        <v>0.70356769561333188</v>
      </c>
      <c r="M127" s="4">
        <f>IF('Indicator Data'!H129=0,0,IF('Indicator Data'!H129&gt;M$135,10,IF('Indicator Data'!H129&lt;M$136,0,10-(M$135-'Indicator Data'!H129)/(M$135-M$136)*10)))</f>
        <v>5.2083333333333339</v>
      </c>
      <c r="N127" s="6">
        <f t="shared" si="17"/>
        <v>2.7777777777777786</v>
      </c>
      <c r="O127" s="6">
        <f t="shared" si="25"/>
        <v>2.2755594014154372</v>
      </c>
      <c r="P127" s="6">
        <f t="shared" si="18"/>
        <v>4.7715445462114907</v>
      </c>
      <c r="Q127" s="6">
        <f t="shared" si="19"/>
        <v>5.2083333333333339</v>
      </c>
      <c r="R127" s="16">
        <f t="shared" si="20"/>
        <v>3.8660491050324608</v>
      </c>
      <c r="S127" s="6">
        <f>IF('Indicator Data'!J129=5,10,IF('Indicator Data'!J129=4,8,IF('Indicator Data'!J129=3,5,IF('Indicator Data'!J129=2,2,IF('Indicator Data'!J129=1,1,0)))))</f>
        <v>0</v>
      </c>
      <c r="T127" s="4">
        <f>IF('Indicator Data'!K129="No data","x",IF('Indicator Data'!K129&gt;1000,10,IF('Indicator Data'!K129&gt;=500,9,IF('Indicator Data'!K129&gt;=240,8,IF('Indicator Data'!K129&gt;=120,7,IF('Indicator Data'!K129&gt;=60,6,IF('Indicator Data'!K129&gt;=20,5,IF('Indicator Data'!K129&gt;=1,4,0))))))))</f>
        <v>0</v>
      </c>
      <c r="U127" s="6" t="str">
        <f t="shared" si="21"/>
        <v>x</v>
      </c>
      <c r="V127" s="4">
        <f>IF('Indicator Data'!L129="No data","x",IF('Indicator Data'!L129&gt;V$135,0,IF('Indicator Data'!L129&lt;V$136,10,(V$135-'Indicator Data'!L129)/(V$135-V$136)*10)))</f>
        <v>7.130086468374123</v>
      </c>
      <c r="W127" s="6">
        <f t="shared" si="22"/>
        <v>3.5650432341870615</v>
      </c>
      <c r="X127" s="7">
        <f t="shared" si="23"/>
        <v>3.5650432341870615</v>
      </c>
    </row>
    <row r="128" spans="1:24" s="11" customFormat="1" x14ac:dyDescent="0.25">
      <c r="A128" s="11" t="s">
        <v>478</v>
      </c>
      <c r="B128" s="32" t="s">
        <v>4</v>
      </c>
      <c r="C128" s="32" t="s">
        <v>608</v>
      </c>
      <c r="D128" s="4">
        <f>IF('Indicator Data'!G130=0,0,IF(LOG('Indicator Data'!G130)&gt;D$135,10,IF(LOG('Indicator Data'!G130)&lt;D$136,0,10-(D$135-LOG('Indicator Data'!G130))/(D$135-D$136)*10)))</f>
        <v>6.065464563111278</v>
      </c>
      <c r="E128" s="4" t="str">
        <f>IF('Indicator Data'!D130="No data","x",IF(('Indicator Data'!D130)^2&gt;E$135,10,IF(('Indicator Data'!D130)^2&lt;E$136,0,10-(E$135-('Indicator Data'!D130)^2)/(E$135-E$136)*10)))</f>
        <v>x</v>
      </c>
      <c r="F128" s="61">
        <f>'Indicator Data'!E130/'Indicator Data'!$BE130</f>
        <v>0</v>
      </c>
      <c r="G128" s="61">
        <f>'Indicator Data'!F130/'Indicator Data'!$BE130</f>
        <v>0</v>
      </c>
      <c r="H128" s="61">
        <f t="shared" si="15"/>
        <v>0</v>
      </c>
      <c r="I128" s="4">
        <f t="shared" si="16"/>
        <v>0</v>
      </c>
      <c r="J128" s="61">
        <f>'Indicator Data'!G130/'Indicator Data'!$BE130</f>
        <v>2.8042353623748974E-3</v>
      </c>
      <c r="K128" s="61">
        <f>'Indicator Data'!I130/'Indicator Data'!$BE130</f>
        <v>0</v>
      </c>
      <c r="L128" s="4">
        <f t="shared" si="24"/>
        <v>4.0060505176784247</v>
      </c>
      <c r="M128" s="4">
        <f>IF('Indicator Data'!H130=0,0,IF('Indicator Data'!H130&gt;M$135,10,IF('Indicator Data'!H130&lt;M$136,0,10-(M$135-'Indicator Data'!H130)/(M$135-M$136)*10)))</f>
        <v>3.125</v>
      </c>
      <c r="N128" s="6" t="str">
        <f t="shared" si="17"/>
        <v>x</v>
      </c>
      <c r="O128" s="6">
        <f t="shared" si="25"/>
        <v>5.1236555199118508</v>
      </c>
      <c r="P128" s="6">
        <f t="shared" si="18"/>
        <v>0</v>
      </c>
      <c r="Q128" s="6">
        <f t="shared" si="19"/>
        <v>3.125</v>
      </c>
      <c r="R128" s="16">
        <f t="shared" si="20"/>
        <v>5.1236555199118508</v>
      </c>
      <c r="S128" s="6">
        <f>IF('Indicator Data'!J130=5,10,IF('Indicator Data'!J130=4,8,IF('Indicator Data'!J130=3,5,IF('Indicator Data'!J130=2,2,IF('Indicator Data'!J130=1,1,0)))))</f>
        <v>0</v>
      </c>
      <c r="T128" s="4">
        <f>IF('Indicator Data'!K130="No data","x",IF('Indicator Data'!K130&gt;1000,10,IF('Indicator Data'!K130&gt;=500,9,IF('Indicator Data'!K130&gt;=240,8,IF('Indicator Data'!K130&gt;=120,7,IF('Indicator Data'!K130&gt;=60,6,IF('Indicator Data'!K130&gt;=20,5,IF('Indicator Data'!K130&gt;=1,4,0))))))))</f>
        <v>4</v>
      </c>
      <c r="U128" s="6">
        <f t="shared" si="21"/>
        <v>4</v>
      </c>
      <c r="V128" s="4">
        <f>IF('Indicator Data'!L130="No data","x",IF('Indicator Data'!L130&gt;V$135,0,IF('Indicator Data'!L130&lt;V$136,10,(V$135-'Indicator Data'!L130)/(V$135-V$136)*10)))</f>
        <v>7.130086468374123</v>
      </c>
      <c r="W128" s="6">
        <f t="shared" si="22"/>
        <v>3.5650432341870615</v>
      </c>
      <c r="X128" s="7">
        <f t="shared" si="23"/>
        <v>3.6729285345634608</v>
      </c>
    </row>
    <row r="129" spans="1:24" s="11" customFormat="1" x14ac:dyDescent="0.25">
      <c r="A129" s="11" t="s">
        <v>479</v>
      </c>
      <c r="B129" s="32" t="s">
        <v>4</v>
      </c>
      <c r="C129" s="32" t="s">
        <v>609</v>
      </c>
      <c r="D129" s="4">
        <f>IF('Indicator Data'!G131=0,0,IF(LOG('Indicator Data'!G131)&gt;D$135,10,IF(LOG('Indicator Data'!G131)&lt;D$136,0,10-(D$135-LOG('Indicator Data'!G131))/(D$135-D$136)*10)))</f>
        <v>3.3055482368347979</v>
      </c>
      <c r="E129" s="4">
        <f>IF('Indicator Data'!D131="No data","x",IF(('Indicator Data'!D131)^2&gt;E$135,10,IF(('Indicator Data'!D131)^2&lt;E$136,0,10-(E$135-('Indicator Data'!D131)^2)/(E$135-E$136)*10)))</f>
        <v>7.1111111111111107</v>
      </c>
      <c r="F129" s="61">
        <f>'Indicator Data'!E131/'Indicator Data'!$BE131</f>
        <v>0.11887970314740295</v>
      </c>
      <c r="G129" s="61">
        <f>'Indicator Data'!F131/'Indicator Data'!$BE131</f>
        <v>0.34014776070973951</v>
      </c>
      <c r="H129" s="61">
        <f t="shared" si="15"/>
        <v>0.14447679175113637</v>
      </c>
      <c r="I129" s="4">
        <f t="shared" si="16"/>
        <v>3.6119197937784087</v>
      </c>
      <c r="J129" s="61">
        <f>'Indicator Data'!G131/'Indicator Data'!$BE131</f>
        <v>2.9119509239204286E-4</v>
      </c>
      <c r="K129" s="61">
        <f>'Indicator Data'!I131/'Indicator Data'!$BE131</f>
        <v>0</v>
      </c>
      <c r="L129" s="4">
        <f t="shared" si="24"/>
        <v>0.41599298913148886</v>
      </c>
      <c r="M129" s="4">
        <f>IF('Indicator Data'!H131=0,0,IF('Indicator Data'!H131&gt;M$135,10,IF('Indicator Data'!H131&lt;M$136,0,10-(M$135-'Indicator Data'!H131)/(M$135-M$136)*10)))</f>
        <v>6.25</v>
      </c>
      <c r="N129" s="6">
        <f t="shared" si="17"/>
        <v>7.1111111111111107</v>
      </c>
      <c r="O129" s="6">
        <f t="shared" si="25"/>
        <v>1.9742945457572918</v>
      </c>
      <c r="P129" s="6">
        <f t="shared" si="18"/>
        <v>3.6119197937784087</v>
      </c>
      <c r="Q129" s="6">
        <f t="shared" si="19"/>
        <v>6.25</v>
      </c>
      <c r="R129" s="16">
        <f t="shared" si="20"/>
        <v>5.0695215258632063</v>
      </c>
      <c r="S129" s="6">
        <f>IF('Indicator Data'!J131=5,10,IF('Indicator Data'!J131=4,8,IF('Indicator Data'!J131=3,5,IF('Indicator Data'!J131=2,2,IF('Indicator Data'!J131=1,1,0)))))</f>
        <v>5</v>
      </c>
      <c r="T129" s="4">
        <f>IF('Indicator Data'!K131="No data","x",IF('Indicator Data'!K131&gt;1000,10,IF('Indicator Data'!K131&gt;=500,9,IF('Indicator Data'!K131&gt;=240,8,IF('Indicator Data'!K131&gt;=120,7,IF('Indicator Data'!K131&gt;=60,6,IF('Indicator Data'!K131&gt;=20,5,IF('Indicator Data'!K131&gt;=1,4,0))))))))</f>
        <v>5</v>
      </c>
      <c r="U129" s="6" t="str">
        <f t="shared" si="21"/>
        <v>x</v>
      </c>
      <c r="V129" s="4">
        <f>IF('Indicator Data'!L131="No data","x",IF('Indicator Data'!L131&gt;V$135,0,IF('Indicator Data'!L131&lt;V$136,10,(V$135-'Indicator Data'!L131)/(V$135-V$136)*10)))</f>
        <v>7.130086468374123</v>
      </c>
      <c r="W129" s="6">
        <f t="shared" si="22"/>
        <v>6.0650432341870619</v>
      </c>
      <c r="X129" s="7">
        <f t="shared" si="23"/>
        <v>6.0650432341870619</v>
      </c>
    </row>
    <row r="130" spans="1:24" s="11" customFormat="1" x14ac:dyDescent="0.25">
      <c r="A130" s="11" t="s">
        <v>480</v>
      </c>
      <c r="B130" s="32" t="s">
        <v>4</v>
      </c>
      <c r="C130" s="32" t="s">
        <v>610</v>
      </c>
      <c r="D130" s="4">
        <f>IF('Indicator Data'!G132=0,0,IF(LOG('Indicator Data'!G132)&gt;D$135,10,IF(LOG('Indicator Data'!G132)&lt;D$136,0,10-(D$135-LOG('Indicator Data'!G132))/(D$135-D$136)*10)))</f>
        <v>4.3309843995574218</v>
      </c>
      <c r="E130" s="4">
        <f>IF('Indicator Data'!D132="No data","x",IF(('Indicator Data'!D132)^2&gt;E$135,10,IF(('Indicator Data'!D132)^2&lt;E$136,0,10-(E$135-('Indicator Data'!D132)^2)/(E$135-E$136)*10)))</f>
        <v>2.7777777777777786</v>
      </c>
      <c r="F130" s="61">
        <f>'Indicator Data'!E132/'Indicator Data'!$BE132</f>
        <v>0.27930770986533288</v>
      </c>
      <c r="G130" s="61">
        <f>'Indicator Data'!F132/'Indicator Data'!$BE132</f>
        <v>1.7912610279158851E-2</v>
      </c>
      <c r="H130" s="61">
        <f t="shared" si="15"/>
        <v>0.14413200750245614</v>
      </c>
      <c r="I130" s="4">
        <f t="shared" si="16"/>
        <v>3.6033001875614037</v>
      </c>
      <c r="J130" s="61">
        <f>'Indicator Data'!G132/'Indicator Data'!$BE132</f>
        <v>1.786299086010301E-3</v>
      </c>
      <c r="K130" s="61">
        <f>'Indicator Data'!I132/'Indicator Data'!$BE132</f>
        <v>0</v>
      </c>
      <c r="L130" s="4">
        <f t="shared" si="24"/>
        <v>2.5518558371575732</v>
      </c>
      <c r="M130" s="4">
        <f>IF('Indicator Data'!H132=0,0,IF('Indicator Data'!H132&gt;M$135,10,IF('Indicator Data'!H132&lt;M$136,0,10-(M$135-'Indicator Data'!H132)/(M$135-M$136)*10)))</f>
        <v>6.25</v>
      </c>
      <c r="N130" s="6">
        <f t="shared" si="17"/>
        <v>2.7777777777777786</v>
      </c>
      <c r="O130" s="6">
        <f t="shared" si="25"/>
        <v>3.4931825662940112</v>
      </c>
      <c r="P130" s="6">
        <f t="shared" si="18"/>
        <v>3.6033001875614037</v>
      </c>
      <c r="Q130" s="6">
        <f t="shared" si="19"/>
        <v>6.25</v>
      </c>
      <c r="R130" s="16">
        <f t="shared" si="20"/>
        <v>4.1732415429265766</v>
      </c>
      <c r="S130" s="6">
        <f>IF('Indicator Data'!J132=5,10,IF('Indicator Data'!J132=4,8,IF('Indicator Data'!J132=3,5,IF('Indicator Data'!J132=2,2,IF('Indicator Data'!J132=1,1,0)))))</f>
        <v>0</v>
      </c>
      <c r="T130" s="4">
        <f>IF('Indicator Data'!K132="No data","x",IF('Indicator Data'!K132&gt;1000,10,IF('Indicator Data'!K132&gt;=500,9,IF('Indicator Data'!K132&gt;=240,8,IF('Indicator Data'!K132&gt;=120,7,IF('Indicator Data'!K132&gt;=60,6,IF('Indicator Data'!K132&gt;=20,5,IF('Indicator Data'!K132&gt;=1,4,0))))))))</f>
        <v>0</v>
      </c>
      <c r="U130" s="6" t="str">
        <f t="shared" si="21"/>
        <v>x</v>
      </c>
      <c r="V130" s="4">
        <f>IF('Indicator Data'!L132="No data","x",IF('Indicator Data'!L132&gt;V$135,0,IF('Indicator Data'!L132&lt;V$136,10,(V$135-'Indicator Data'!L132)/(V$135-V$136)*10)))</f>
        <v>7.130086468374123</v>
      </c>
      <c r="W130" s="6">
        <f t="shared" si="22"/>
        <v>3.5650432341870615</v>
      </c>
      <c r="X130" s="7">
        <f t="shared" si="23"/>
        <v>3.5650432341870615</v>
      </c>
    </row>
    <row r="131" spans="1:24" s="11" customFormat="1" x14ac:dyDescent="0.25">
      <c r="A131" s="11" t="s">
        <v>481</v>
      </c>
      <c r="B131" s="32" t="s">
        <v>4</v>
      </c>
      <c r="C131" s="32" t="s">
        <v>611</v>
      </c>
      <c r="D131" s="4">
        <f>IF('Indicator Data'!G133=0,0,IF(LOG('Indicator Data'!G133)&gt;D$135,10,IF(LOG('Indicator Data'!G133)&lt;D$136,0,10-(D$135-LOG('Indicator Data'!G133))/(D$135-D$136)*10)))</f>
        <v>3.7492177065460099</v>
      </c>
      <c r="E131" s="4">
        <f>IF('Indicator Data'!D133="No data","x",IF(('Indicator Data'!D133)^2&gt;E$135,10,IF(('Indicator Data'!D133)^2&lt;E$136,0,10-(E$135-('Indicator Data'!D133)^2)/(E$135-E$136)*10)))</f>
        <v>4</v>
      </c>
      <c r="F131" s="61">
        <f>'Indicator Data'!E133/'Indicator Data'!$BE133</f>
        <v>0.18227382884987134</v>
      </c>
      <c r="G131" s="61">
        <f>'Indicator Data'!F133/'Indicator Data'!$BE133</f>
        <v>0.1142773079096993</v>
      </c>
      <c r="H131" s="61">
        <f t="shared" si="15"/>
        <v>0.1197062414023605</v>
      </c>
      <c r="I131" s="4">
        <f t="shared" si="16"/>
        <v>2.9926560350590128</v>
      </c>
      <c r="J131" s="61">
        <f>'Indicator Data'!G133/'Indicator Data'!$BE133</f>
        <v>8.155659537346985E-4</v>
      </c>
      <c r="K131" s="61">
        <f>'Indicator Data'!I133/'Indicator Data'!$BE133</f>
        <v>0</v>
      </c>
      <c r="L131" s="4">
        <f t="shared" si="24"/>
        <v>1.1650942196209986</v>
      </c>
      <c r="M131" s="4">
        <f>IF('Indicator Data'!H133=0,0,IF('Indicator Data'!H133&gt;M$135,10,IF('Indicator Data'!H133&lt;M$136,0,10-(M$135-'Indicator Data'!H133)/(M$135-M$136)*10)))</f>
        <v>6.25</v>
      </c>
      <c r="N131" s="6">
        <f t="shared" si="17"/>
        <v>4</v>
      </c>
      <c r="O131" s="6">
        <f t="shared" si="25"/>
        <v>2.5541539325835623</v>
      </c>
      <c r="P131" s="6">
        <f t="shared" si="18"/>
        <v>2.9926560350590128</v>
      </c>
      <c r="Q131" s="6">
        <f t="shared" si="19"/>
        <v>6.25</v>
      </c>
      <c r="R131" s="16">
        <f t="shared" si="20"/>
        <v>4.1108145201964224</v>
      </c>
      <c r="S131" s="6">
        <f>IF('Indicator Data'!J133=5,10,IF('Indicator Data'!J133=4,8,IF('Indicator Data'!J133=3,5,IF('Indicator Data'!J133=2,2,IF('Indicator Data'!J133=1,1,0)))))</f>
        <v>0</v>
      </c>
      <c r="T131" s="4">
        <f>IF('Indicator Data'!K133="No data","x",IF('Indicator Data'!K133&gt;1000,10,IF('Indicator Data'!K133&gt;=500,9,IF('Indicator Data'!K133&gt;=240,8,IF('Indicator Data'!K133&gt;=120,7,IF('Indicator Data'!K133&gt;=60,6,IF('Indicator Data'!K133&gt;=20,5,IF('Indicator Data'!K133&gt;=1,4,0))))))))</f>
        <v>4</v>
      </c>
      <c r="U131" s="6">
        <f t="shared" si="21"/>
        <v>4</v>
      </c>
      <c r="V131" s="4">
        <f>IF('Indicator Data'!L133="No data","x",IF('Indicator Data'!L133&gt;V$135,0,IF('Indicator Data'!L133&lt;V$136,10,(V$135-'Indicator Data'!L133)/(V$135-V$136)*10)))</f>
        <v>7.130086468374123</v>
      </c>
      <c r="W131" s="6">
        <f t="shared" si="22"/>
        <v>3.5650432341870615</v>
      </c>
      <c r="X131" s="7">
        <f t="shared" si="23"/>
        <v>3.6729285345634608</v>
      </c>
    </row>
    <row r="132" spans="1:24" s="11" customFormat="1" x14ac:dyDescent="0.25">
      <c r="A132" s="11" t="s">
        <v>482</v>
      </c>
      <c r="B132" s="32" t="s">
        <v>4</v>
      </c>
      <c r="C132" s="32" t="s">
        <v>612</v>
      </c>
      <c r="D132" s="4">
        <f>IF('Indicator Data'!G134=0,0,IF(LOG('Indicator Data'!G134)&gt;D$135,10,IF(LOG('Indicator Data'!G134)&lt;D$136,0,10-(D$135-LOG('Indicator Data'!G134))/(D$135-D$136)*10)))</f>
        <v>7.051652836608989</v>
      </c>
      <c r="E132" s="4">
        <f>IF('Indicator Data'!D134="No data","x",IF(('Indicator Data'!D134)^2&gt;E$135,10,IF(('Indicator Data'!D134)^2&lt;E$136,0,10-(E$135-('Indicator Data'!D134)^2)/(E$135-E$136)*10)))</f>
        <v>4</v>
      </c>
      <c r="F132" s="61">
        <f>'Indicator Data'!E134/'Indicator Data'!$BE134</f>
        <v>0.21907793553767455</v>
      </c>
      <c r="G132" s="61">
        <f>'Indicator Data'!F134/'Indicator Data'!$BE134</f>
        <v>0.31439207379899864</v>
      </c>
      <c r="H132" s="61">
        <f t="shared" ref="H132:H134" si="26">F132*0.5+G132*0.25</f>
        <v>0.18813698621858693</v>
      </c>
      <c r="I132" s="4">
        <f t="shared" ref="I132:I134" si="27">IF(H132=0,0,IF(H132&gt;I$135,10,IF(H132&lt;I$136,0,10-(I$135-H132)/(I$135-I$136)*10)))</f>
        <v>4.7034246554646728</v>
      </c>
      <c r="J132" s="61">
        <f>'Indicator Data'!G134/'Indicator Data'!$BE134</f>
        <v>9.9968877756056E-3</v>
      </c>
      <c r="K132" s="61">
        <f>'Indicator Data'!I134/'Indicator Data'!$BE134</f>
        <v>0</v>
      </c>
      <c r="L132" s="4">
        <f t="shared" si="24"/>
        <v>10</v>
      </c>
      <c r="M132" s="4">
        <f>IF('Indicator Data'!H134=0,0,IF('Indicator Data'!H134&gt;M$135,10,IF('Indicator Data'!H134&lt;M$136,0,10-(M$135-'Indicator Data'!H134)/(M$135-M$136)*10)))</f>
        <v>6.25</v>
      </c>
      <c r="N132" s="6">
        <f>E132</f>
        <v>4</v>
      </c>
      <c r="O132" s="6">
        <f t="shared" si="25"/>
        <v>8.9873151713157533</v>
      </c>
      <c r="P132" s="6">
        <f>I132</f>
        <v>4.7034246554646728</v>
      </c>
      <c r="Q132" s="6">
        <f>M132</f>
        <v>6.25</v>
      </c>
      <c r="R132" s="16">
        <f>IF(N132="x",O132,(10-GEOMEAN(((10-N132)/10*9+1),((10-O132)/10*9+1),((10-P132)/10*9+1),((10-Q132)/10*9+1)))/9*10)</f>
        <v>6.4539446330317265</v>
      </c>
      <c r="S132" s="6">
        <f>IF('Indicator Data'!J134=5,10,IF('Indicator Data'!J134=4,8,IF('Indicator Data'!J134=3,5,IF('Indicator Data'!J134=2,2,IF('Indicator Data'!J134=1,1,0)))))</f>
        <v>0</v>
      </c>
      <c r="T132" s="4">
        <f>IF('Indicator Data'!K134="No data","x",IF('Indicator Data'!K134&gt;1000,10,IF('Indicator Data'!K134&gt;=500,9,IF('Indicator Data'!K134&gt;=240,8,IF('Indicator Data'!K134&gt;=120,7,IF('Indicator Data'!K134&gt;=60,6,IF('Indicator Data'!K134&gt;=20,5,IF('Indicator Data'!K134&gt;=1,4,0))))))))</f>
        <v>0</v>
      </c>
      <c r="U132" s="6" t="str">
        <f t="shared" ref="U132:U134" si="28">IF(T132&gt;S132,T132,"x")</f>
        <v>x</v>
      </c>
      <c r="V132" s="4">
        <f>IF('Indicator Data'!L134="No data","x",IF('Indicator Data'!L134&gt;V$135,0,IF('Indicator Data'!L134&lt;V$136,10,(V$135-'Indicator Data'!L134)/(V$135-V$136)*10)))</f>
        <v>7.130086468374123</v>
      </c>
      <c r="W132" s="6">
        <f>AVERAGE(S132,V132)</f>
        <v>3.5650432341870615</v>
      </c>
      <c r="X132" s="7">
        <f>IF(U132="x",W132,(W132*0.66)+(U132*0.33))</f>
        <v>3.5650432341870615</v>
      </c>
    </row>
    <row r="133" spans="1:24" s="11" customFormat="1" x14ac:dyDescent="0.25">
      <c r="A133" s="11" t="s">
        <v>483</v>
      </c>
      <c r="B133" s="32" t="s">
        <v>4</v>
      </c>
      <c r="C133" s="32" t="s">
        <v>613</v>
      </c>
      <c r="D133" s="4">
        <f>IF('Indicator Data'!G135=0,0,IF(LOG('Indicator Data'!G135)&gt;D$135,10,IF(LOG('Indicator Data'!G135)&lt;D$136,0,10-(D$135-LOG('Indicator Data'!G135))/(D$135-D$136)*10)))</f>
        <v>0</v>
      </c>
      <c r="E133" s="4" t="str">
        <f>IF('Indicator Data'!D135="No data","x",IF(('Indicator Data'!D135)^2&gt;E$135,10,IF(('Indicator Data'!D135)^2&lt;E$136,0,10-(E$135-('Indicator Data'!D135)^2)/(E$135-E$136)*10)))</f>
        <v>x</v>
      </c>
      <c r="F133" s="61">
        <f>'Indicator Data'!E135/'Indicator Data'!$BE135</f>
        <v>0</v>
      </c>
      <c r="G133" s="61">
        <f>'Indicator Data'!F135/'Indicator Data'!$BE135</f>
        <v>0</v>
      </c>
      <c r="H133" s="61">
        <f t="shared" si="26"/>
        <v>0</v>
      </c>
      <c r="I133" s="4">
        <f t="shared" si="27"/>
        <v>0</v>
      </c>
      <c r="J133" s="61">
        <f>'Indicator Data'!G135/'Indicator Data'!$BE135</f>
        <v>0</v>
      </c>
      <c r="K133" s="61">
        <f>'Indicator Data'!I135/'Indicator Data'!$BE135</f>
        <v>0</v>
      </c>
      <c r="L133" s="4">
        <f t="shared" si="24"/>
        <v>0</v>
      </c>
      <c r="M133" s="4">
        <f>IF('Indicator Data'!H135=0,0,IF('Indicator Data'!H135&gt;M$135,10,IF('Indicator Data'!H135&lt;M$136,0,10-(M$135-'Indicator Data'!H135)/(M$135-M$136)*10)))</f>
        <v>0</v>
      </c>
      <c r="N133" s="6" t="str">
        <f>E133</f>
        <v>x</v>
      </c>
      <c r="O133" s="6">
        <f t="shared" si="25"/>
        <v>0</v>
      </c>
      <c r="P133" s="6">
        <f>I133</f>
        <v>0</v>
      </c>
      <c r="Q133" s="6">
        <f>M133</f>
        <v>0</v>
      </c>
      <c r="R133" s="16">
        <f>IF(N133="x",O133,(10-GEOMEAN(((10-N133)/10*9+1),((10-O133)/10*9+1),((10-P133)/10*9+1),((10-Q133)/10*9+1)))/9*10)</f>
        <v>0</v>
      </c>
      <c r="S133" s="6">
        <f>IF('Indicator Data'!J135=5,10,IF('Indicator Data'!J135=4,8,IF('Indicator Data'!J135=3,5,IF('Indicator Data'!J135=2,2,IF('Indicator Data'!J135=1,1,0)))))</f>
        <v>0</v>
      </c>
      <c r="T133" s="4">
        <f>IF('Indicator Data'!K135="No data","x",IF('Indicator Data'!K135&gt;1000,10,IF('Indicator Data'!K135&gt;=500,9,IF('Indicator Data'!K135&gt;=240,8,IF('Indicator Data'!K135&gt;=120,7,IF('Indicator Data'!K135&gt;=60,6,IF('Indicator Data'!K135&gt;=20,5,IF('Indicator Data'!K135&gt;=1,4,0))))))))</f>
        <v>4</v>
      </c>
      <c r="U133" s="6">
        <f t="shared" si="28"/>
        <v>4</v>
      </c>
      <c r="V133" s="4">
        <f>IF('Indicator Data'!L135="No data","x",IF('Indicator Data'!L135&gt;V$135,0,IF('Indicator Data'!L135&lt;V$136,10,(V$135-'Indicator Data'!L135)/(V$135-V$136)*10)))</f>
        <v>7.130086468374123</v>
      </c>
      <c r="W133" s="6">
        <f>AVERAGE(S133,V133)</f>
        <v>3.5650432341870615</v>
      </c>
      <c r="X133" s="7">
        <f>IF(U133="x",W133,(W133*0.66)+(U133*0.33))</f>
        <v>3.6729285345634608</v>
      </c>
    </row>
    <row r="134" spans="1:24" s="11" customFormat="1" x14ac:dyDescent="0.25">
      <c r="A134" s="11" t="s">
        <v>484</v>
      </c>
      <c r="B134" s="32" t="s">
        <v>4</v>
      </c>
      <c r="C134" s="32" t="s">
        <v>614</v>
      </c>
      <c r="D134" s="4">
        <f>IF('Indicator Data'!G136=0,0,IF(LOG('Indicator Data'!G136)&gt;D$135,10,IF(LOG('Indicator Data'!G136)&lt;D$136,0,10-(D$135-LOG('Indicator Data'!G136))/(D$135-D$136)*10)))</f>
        <v>0</v>
      </c>
      <c r="E134" s="4">
        <f>IF('Indicator Data'!D136="No data","x",IF(('Indicator Data'!D136)^2&gt;E$135,10,IF(('Indicator Data'!D136)^2&lt;E$136,0,10-(E$135-('Indicator Data'!D136)^2)/(E$135-E$136)*10)))</f>
        <v>9</v>
      </c>
      <c r="F134" s="61">
        <f>'Indicator Data'!E136/'Indicator Data'!$BE136</f>
        <v>0.24792921871895796</v>
      </c>
      <c r="G134" s="61">
        <f>'Indicator Data'!F136/'Indicator Data'!$BE136</f>
        <v>0.21604184246916203</v>
      </c>
      <c r="H134" s="61">
        <f t="shared" si="26"/>
        <v>0.17797506997676948</v>
      </c>
      <c r="I134" s="4">
        <f t="shared" si="27"/>
        <v>4.4493767494192369</v>
      </c>
      <c r="J134" s="61">
        <f>'Indicator Data'!G136/'Indicator Data'!$BE136</f>
        <v>0</v>
      </c>
      <c r="K134" s="61">
        <f>'Indicator Data'!I136/'Indicator Data'!$BE136</f>
        <v>0</v>
      </c>
      <c r="L134" s="4">
        <f t="shared" si="24"/>
        <v>0</v>
      </c>
      <c r="M134" s="4">
        <f>IF('Indicator Data'!H136=0,0,IF('Indicator Data'!H136&gt;M$135,10,IF('Indicator Data'!H136&lt;M$136,0,10-(M$135-'Indicator Data'!H136)/(M$135-M$136)*10)))</f>
        <v>0</v>
      </c>
      <c r="N134" s="6">
        <f>E134</f>
        <v>9</v>
      </c>
      <c r="O134" s="6">
        <f t="shared" si="25"/>
        <v>0</v>
      </c>
      <c r="P134" s="6">
        <f>I134</f>
        <v>4.4493767494192369</v>
      </c>
      <c r="Q134" s="6">
        <f>M134</f>
        <v>0</v>
      </c>
      <c r="R134" s="16">
        <f>IF(N134="x",O134,(10-GEOMEAN(((10-N134)/10*9+1),((10-O134)/10*9+1),((10-P134)/10*9+1),((10-Q134)/10*9+1)))/9*10)</f>
        <v>4.6560055915606187</v>
      </c>
      <c r="S134" s="6">
        <f>IF('Indicator Data'!J136=5,10,IF('Indicator Data'!J136=4,8,IF('Indicator Data'!J136=3,5,IF('Indicator Data'!J136=2,2,IF('Indicator Data'!J136=1,1,0)))))</f>
        <v>0</v>
      </c>
      <c r="T134" s="4">
        <f>IF('Indicator Data'!K136="No data","x",IF('Indicator Data'!K136&gt;1000,10,IF('Indicator Data'!K136&gt;=500,9,IF('Indicator Data'!K136&gt;=240,8,IF('Indicator Data'!K136&gt;=120,7,IF('Indicator Data'!K136&gt;=60,6,IF('Indicator Data'!K136&gt;=20,5,IF('Indicator Data'!K136&gt;=1,4,0))))))))</f>
        <v>0</v>
      </c>
      <c r="U134" s="6" t="str">
        <f t="shared" si="28"/>
        <v>x</v>
      </c>
      <c r="V134" s="4">
        <f>IF('Indicator Data'!L136="No data","x",IF('Indicator Data'!L136&gt;V$135,0,IF('Indicator Data'!L136&lt;V$136,10,(V$135-'Indicator Data'!L136)/(V$135-V$136)*10)))</f>
        <v>7.130086468374123</v>
      </c>
      <c r="W134" s="6">
        <f>AVERAGE(S134,V134)</f>
        <v>3.5650432341870615</v>
      </c>
      <c r="X134" s="7">
        <f>IF(U134="x",W134,(W134*0.66)+(U134*0.33))</f>
        <v>3.5650432341870615</v>
      </c>
    </row>
    <row r="135" spans="1:24" s="29" customFormat="1" x14ac:dyDescent="0.25">
      <c r="A135" s="20"/>
      <c r="B135" s="21" t="s">
        <v>43</v>
      </c>
      <c r="C135" s="21"/>
      <c r="D135" s="22">
        <v>5</v>
      </c>
      <c r="E135" s="22">
        <v>10</v>
      </c>
      <c r="F135" s="22"/>
      <c r="G135" s="22"/>
      <c r="H135" s="22"/>
      <c r="I135" s="25">
        <v>0.4</v>
      </c>
      <c r="J135" s="23"/>
      <c r="K135" s="21"/>
      <c r="L135" s="24">
        <v>7.0000000000000001E-3</v>
      </c>
      <c r="M135" s="130">
        <v>0.3</v>
      </c>
      <c r="N135" s="25"/>
      <c r="O135" s="25"/>
      <c r="P135" s="25"/>
      <c r="Q135" s="25"/>
      <c r="R135" s="20"/>
      <c r="S135" s="20"/>
      <c r="T135" s="20"/>
      <c r="U135" s="20"/>
      <c r="V135" s="20">
        <v>2.5</v>
      </c>
      <c r="W135" s="20"/>
      <c r="X135" s="20"/>
    </row>
    <row r="136" spans="1:24" s="29" customFormat="1" x14ac:dyDescent="0.25">
      <c r="A136" s="20"/>
      <c r="B136" s="21" t="s">
        <v>42</v>
      </c>
      <c r="C136" s="21"/>
      <c r="D136" s="22">
        <v>1</v>
      </c>
      <c r="E136" s="137">
        <v>0</v>
      </c>
      <c r="F136" s="137"/>
      <c r="G136" s="137"/>
      <c r="H136" s="137"/>
      <c r="I136" s="25">
        <v>0</v>
      </c>
      <c r="J136" s="23"/>
      <c r="K136" s="21"/>
      <c r="L136" s="24">
        <v>0</v>
      </c>
      <c r="M136" s="130">
        <v>0</v>
      </c>
      <c r="N136" s="25"/>
      <c r="O136" s="25"/>
      <c r="P136" s="25"/>
      <c r="Q136" s="25"/>
      <c r="R136" s="20"/>
      <c r="S136" s="20"/>
      <c r="T136" s="20"/>
      <c r="U136" s="20"/>
      <c r="V136" s="20">
        <v>-2.5</v>
      </c>
      <c r="W136" s="20"/>
      <c r="X136" s="20"/>
    </row>
  </sheetData>
  <mergeCells count="1">
    <mergeCell ref="A1:X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6"/>
  <sheetViews>
    <sheetView showGridLines="0" zoomScaleNormal="100" workbookViewId="0">
      <pane xSplit="2" ySplit="2" topLeftCell="W3" activePane="bottomRight" state="frozen"/>
      <selection pane="topRight" activeCell="B1" sqref="B1"/>
      <selection pane="bottomLeft" activeCell="A8" sqref="A8"/>
      <selection pane="bottomRight" activeCell="AH2" sqref="AH2"/>
    </sheetView>
  </sheetViews>
  <sheetFormatPr defaultRowHeight="15" x14ac:dyDescent="0.25"/>
  <cols>
    <col min="1" max="1" width="49.42578125" style="8" bestFit="1" customWidth="1"/>
    <col min="2" max="3" width="9.140625" style="8" customWidth="1"/>
    <col min="4" max="6" width="9.140625" style="8"/>
    <col min="7" max="7" width="9.85546875" style="28" customWidth="1"/>
    <col min="8" max="8" width="9.85546875" style="27" customWidth="1"/>
    <col min="9" max="9" width="9.85546875" style="26" customWidth="1"/>
    <col min="10" max="10" width="13.7109375" style="8" bestFit="1" customWidth="1"/>
    <col min="11" max="11" width="11.140625" style="8" bestFit="1" customWidth="1"/>
    <col min="12" max="15" width="9.140625" style="8"/>
    <col min="16" max="17" width="9.85546875" style="26" customWidth="1"/>
    <col min="18" max="18" width="10.5703125" style="28" bestFit="1" customWidth="1"/>
    <col min="19" max="21" width="9.85546875" style="28" customWidth="1"/>
    <col min="22" max="22" width="9.85546875" style="26" customWidth="1"/>
    <col min="23" max="29" width="9.85546875" style="28" customWidth="1"/>
    <col min="30" max="30" width="9.85546875" style="26" customWidth="1"/>
    <col min="31" max="32" width="9.85546875" style="28" customWidth="1"/>
    <col min="33" max="33" width="9.85546875" style="26" customWidth="1"/>
    <col min="34" max="35" width="9.85546875" style="28" customWidth="1"/>
    <col min="36" max="36" width="9.85546875" style="26" customWidth="1"/>
    <col min="37" max="37" width="10.140625" style="8" bestFit="1" customWidth="1"/>
    <col min="38" max="39" width="9.140625" style="8"/>
    <col min="40" max="42" width="9.85546875" style="26" customWidth="1"/>
    <col min="43" max="43" width="9.85546875" style="46" customWidth="1"/>
    <col min="44" max="16384" width="9.140625" style="8"/>
  </cols>
  <sheetData>
    <row r="1" spans="1:43" x14ac:dyDescent="0.25">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row>
    <row r="2" spans="1:43" s="62" customFormat="1" ht="126" customHeight="1" thickBot="1" x14ac:dyDescent="0.3">
      <c r="A2" s="11" t="s">
        <v>32</v>
      </c>
      <c r="B2" s="30" t="s">
        <v>18</v>
      </c>
      <c r="C2" s="30"/>
      <c r="D2" s="48" t="s">
        <v>38</v>
      </c>
      <c r="E2" s="48" t="s">
        <v>39</v>
      </c>
      <c r="F2" s="53" t="s">
        <v>649</v>
      </c>
      <c r="G2" s="48" t="s">
        <v>37</v>
      </c>
      <c r="H2" s="48" t="s">
        <v>50</v>
      </c>
      <c r="I2" s="53" t="s">
        <v>648</v>
      </c>
      <c r="J2" s="50" t="s">
        <v>112</v>
      </c>
      <c r="K2" s="133" t="s">
        <v>643</v>
      </c>
      <c r="L2" s="51" t="s">
        <v>644</v>
      </c>
      <c r="M2" s="48" t="s">
        <v>46</v>
      </c>
      <c r="N2" s="134" t="s">
        <v>646</v>
      </c>
      <c r="O2" s="51" t="s">
        <v>645</v>
      </c>
      <c r="P2" s="53" t="s">
        <v>647</v>
      </c>
      <c r="Q2" s="55" t="s">
        <v>148</v>
      </c>
      <c r="R2" s="52" t="s">
        <v>113</v>
      </c>
      <c r="S2" s="51" t="s">
        <v>115</v>
      </c>
      <c r="T2" s="52" t="s">
        <v>36</v>
      </c>
      <c r="U2" s="51" t="s">
        <v>114</v>
      </c>
      <c r="V2" s="49" t="s">
        <v>48</v>
      </c>
      <c r="W2" s="48" t="s">
        <v>53</v>
      </c>
      <c r="X2" s="48" t="s">
        <v>54</v>
      </c>
      <c r="Y2" s="48" t="s">
        <v>55</v>
      </c>
      <c r="Z2" s="52" t="s">
        <v>704</v>
      </c>
      <c r="AA2" s="139" t="s">
        <v>704</v>
      </c>
      <c r="AB2" s="52" t="s">
        <v>705</v>
      </c>
      <c r="AC2" s="139" t="s">
        <v>705</v>
      </c>
      <c r="AD2" s="53" t="s">
        <v>650</v>
      </c>
      <c r="AE2" s="48" t="s">
        <v>137</v>
      </c>
      <c r="AF2" s="48" t="s">
        <v>628</v>
      </c>
      <c r="AG2" s="53" t="s">
        <v>651</v>
      </c>
      <c r="AH2" s="48" t="s">
        <v>713</v>
      </c>
      <c r="AI2" s="48" t="s">
        <v>632</v>
      </c>
      <c r="AJ2" s="53" t="s">
        <v>652</v>
      </c>
      <c r="AK2" s="50" t="s">
        <v>74</v>
      </c>
      <c r="AL2" s="50" t="s">
        <v>72</v>
      </c>
      <c r="AM2" s="53" t="s">
        <v>653</v>
      </c>
      <c r="AN2" s="51" t="s">
        <v>674</v>
      </c>
      <c r="AO2" s="53" t="s">
        <v>654</v>
      </c>
      <c r="AP2" s="58" t="s">
        <v>71</v>
      </c>
      <c r="AQ2" s="56" t="s">
        <v>118</v>
      </c>
    </row>
    <row r="3" spans="1:43" s="11" customFormat="1" x14ac:dyDescent="0.25">
      <c r="A3" s="11" t="s">
        <v>358</v>
      </c>
      <c r="B3" s="32" t="s">
        <v>0</v>
      </c>
      <c r="C3" s="32" t="s">
        <v>615</v>
      </c>
      <c r="D3" s="14">
        <f>IF('Indicator Data'!M5="No data",IF((0.1284*LN('Indicator Data'!BD5)-0.4735)&gt;D$136,0,IF((0.1284*LN('Indicator Data'!BD5)-0.4735)&lt;D$135,10,(D$136-(0.1284*LN('Indicator Data'!BD5)-0.4735))/(D$136-D$135)*10)),IF('Indicator Data'!M5&gt;D$136,0,IF('Indicator Data'!M5&lt;D$135,10,(D$136-'Indicator Data'!M5)/(D$136-D$135)*10)))</f>
        <v>9.0307692307692307</v>
      </c>
      <c r="E3" s="14">
        <f>IF('Indicator Data'!N5="No data","x",IF('Indicator Data'!N5&gt;E$136,10,IF('Indicator Data'!N5&lt;E$135,0,10-(E$136-'Indicator Data'!N5)/(E$136-E$135)*10)))</f>
        <v>9.85</v>
      </c>
      <c r="F3" s="54">
        <f t="shared" ref="F3:F36" si="0">IF(E3="x",D3,(10-GEOMEAN(((10-D3)/10*9+1),((10-E3)/10*9+1)))/9*10)</f>
        <v>9.4913758672490385</v>
      </c>
      <c r="G3" s="14">
        <f>IF('Indicator Data'!AE5="No data","x",IF('Indicator Data'!AE5&gt;G$136,10,IF('Indicator Data'!AE5&lt;G$135,0,10-(G$136-'Indicator Data'!AE5)/(G$136-G$135)*10)))</f>
        <v>8.0933333333333337</v>
      </c>
      <c r="H3" s="14">
        <f>IF('Indicator Data'!AF5="No data","x",IF('Indicator Data'!AF5&gt;H$136,10,IF('Indicator Data'!AF5&lt;H$135,0,10-(H$136-'Indicator Data'!AF5)/(H$136-H$135)*10)))</f>
        <v>2.3250000000000002</v>
      </c>
      <c r="I3" s="54">
        <f t="shared" ref="I3:I12" si="1">IF(AND(G3="x",H3="x"),"x",AVERAGE(G3,H3))</f>
        <v>5.2091666666666665</v>
      </c>
      <c r="J3" s="37">
        <f>SUM('Indicator Data'!P5,SUM('Indicator Data'!Q5:R5)*1000000)</f>
        <v>2459161658</v>
      </c>
      <c r="K3" s="37">
        <f>J3/'Indicator Data (national)'!$AY$5</f>
        <v>149.40100804725793</v>
      </c>
      <c r="L3" s="14">
        <f>IF(K3="x","x",IF(K3&gt;L$136,10,IF(K3&lt;L$135,0,10-(L$136-K3)/(L$136-L$135)*10)))</f>
        <v>2.98802016094516</v>
      </c>
      <c r="M3" s="14">
        <f>IF('Indicator Data'!S5="No data","x",IF('Indicator Data'!S5&gt;M$136,10,IF('Indicator Data'!S5&lt;M$135,0,10-(M$136-'Indicator Data'!S5)/(M$136-M$135)*10)))</f>
        <v>7.2044789487851153</v>
      </c>
      <c r="N3" s="135">
        <f>VLOOKUP(C3,'Indicator Data'!$C$5:$O$136,12,FALSE)/VLOOKUP(B3,'Indicator Data (national)'!$B$5:$AY$13,50,FALSE)*1000000</f>
        <v>3.5904917217902323E-2</v>
      </c>
      <c r="O3" s="14">
        <f>IF(N3="No data","x",IF(N3&gt;O$136,10,IF(N3&lt;O$135,0,10-(O$136-N3)/(O$136-O$135)*10)))</f>
        <v>3.5904917217912669E-3</v>
      </c>
      <c r="P3" s="54">
        <f>AVERAGE(L3,M3,O3)</f>
        <v>3.3986965338173554</v>
      </c>
      <c r="Q3" s="47">
        <f t="shared" ref="Q3:Q12" si="2">AVERAGE(F3,F3,I3,P3)</f>
        <v>6.8976537337455239</v>
      </c>
      <c r="R3" s="37">
        <f>IF(AND('Indicator Data'!AK5="No data",'Indicator Data'!AL5="No data"),0,SUM('Indicator Data'!AK5:AM5))</f>
        <v>0</v>
      </c>
      <c r="S3" s="14">
        <f t="shared" ref="S3:S12" si="3">IF(R3=0,0,IF(LOG(R3)&gt;$S$136,10,IF(LOG(R3)&lt;S$135,0,10-(S$136-LOG(R3))/(S$136-S$135)*10)))</f>
        <v>0</v>
      </c>
      <c r="T3" s="43">
        <f>R3/'Indicator Data'!$BE5</f>
        <v>0</v>
      </c>
      <c r="U3" s="14">
        <f t="shared" ref="U3:U12" si="4">IF(T3="x","x",IF(T3&gt;$U$136,10,IF(T3&lt;$U$135,0,((T3*100)/0.0052)^(1/4.0545)/6.5*10)))</f>
        <v>0</v>
      </c>
      <c r="V3" s="15">
        <f t="shared" ref="V3:V12" si="5">AVERAGE(S3,U3)</f>
        <v>0</v>
      </c>
      <c r="W3" s="14">
        <f>IF('Indicator Data'!Z5="No data","x",IF('Indicator Data'!Z5&gt;W$136,10,IF('Indicator Data'!Z5&lt;W$135,0,10-(W$136-'Indicator Data'!Z5)/(W$136-W$135)*10)))</f>
        <v>2.1999999999999993</v>
      </c>
      <c r="X3" s="14">
        <f>IF('Indicator Data'!Y5="No data","x",IF('Indicator Data'!Y5&gt;X$136,10,IF('Indicator Data'!Y5&lt;X$135,0,10-(X$136-'Indicator Data'!Y5)/(X$136-X$135)*10)))</f>
        <v>1.4909090909090903</v>
      </c>
      <c r="Y3" s="14">
        <f>IF('Indicator Data'!AD5="No data","x",IF('Indicator Data'!AD5&gt;Y$136,10,IF('Indicator Data'!AD5&lt;Y$135,0,10-(Y$136-'Indicator Data'!AD5)/(Y$136-Y$135)*10)))</f>
        <v>10</v>
      </c>
      <c r="Z3" s="140">
        <f>IF('Indicator Data'!AA5="No data","x",'Indicator Data'!AA5/'Indicator Data'!$BE5*100000)</f>
        <v>0</v>
      </c>
      <c r="AA3" s="138">
        <f>IF(Z3="x","x",IF(Z3&lt;=AA$135,0,IF(Z3&gt;AA$136,10,10-(LOG(AA$136*100)-LOG(Z3*100))/(LOG(AA$136*100))*10)))</f>
        <v>0</v>
      </c>
      <c r="AB3" s="140">
        <f>IF('Indicator Data'!AB5="No data","x",'Indicator Data'!AB5/'Indicator Data'!$BE5*100000)</f>
        <v>6.1300013915103153E-2</v>
      </c>
      <c r="AC3" s="138">
        <f>IF(AB3="x","x",IF(AB3&lt;=AC$135,0,IF(AB3&gt;AC$136,10,10-(LOG(AC$136*100)-LOG(AB3*100))/(LOG(AC$136*100))*10)))</f>
        <v>2.6248685770109113</v>
      </c>
      <c r="AD3" s="54">
        <f>IF(AND(W3="x",X3="x",Y3="x",AA3="x",AC3="x"),"x",AVERAGE(W3,X3,Y3,AA3,AC3))</f>
        <v>3.2631555335840003</v>
      </c>
      <c r="AE3" s="14">
        <f>IF('Indicator Data'!T5="No data","x",IF('Indicator Data'!T5&gt;AE$136,10,IF('Indicator Data'!T5&lt;AE$135,0,10-(AE$136-'Indicator Data'!T5)/(AE$136-AE$135)*10)))</f>
        <v>7.8769230769230774</v>
      </c>
      <c r="AF3" s="14">
        <f>IF('Indicator Data'!U5="No data","x",IF('Indicator Data'!U5&gt;AF$136,10,IF('Indicator Data'!U5&lt;AF$135,0,10-(AF$136-'Indicator Data'!U5)/(AF$136-AF$135)*10)))</f>
        <v>5.1111210768077591</v>
      </c>
      <c r="AG3" s="54">
        <f t="shared" ref="AG3:AG12" si="6">IF(AND(AE3="x",AF3="x"),"x",AVERAGE(AF3,AE3))</f>
        <v>6.4940220768654182</v>
      </c>
      <c r="AH3" s="14">
        <f>IF('Indicator Data'!AN5="No data","x",IF('Indicator Data'!AN5&gt;AH$136,10,IF('Indicator Data'!AN5&lt;AH$135,0,10-(AH$136-'Indicator Data'!AN5)/(AH$136-AH$135)*10)))</f>
        <v>5.1855480161417091</v>
      </c>
      <c r="AI3" s="14">
        <f>IF('Indicator Data'!AS5="No data","x",IF('Indicator Data'!AS5&gt;AI$136,10,IF('Indicator Data'!AS5&lt;AI$135,0,10-(AI$136-'Indicator Data'!AS5)/(AI$136-AI$135)*10)))</f>
        <v>4.3333221282596757</v>
      </c>
      <c r="AJ3" s="54">
        <f>IF(AND(AH3="x",AI3="x"),"x",AVERAGE(AH3,AI3))</f>
        <v>4.7594350722006924</v>
      </c>
      <c r="AK3" s="37">
        <f>'Indicator Data'!AI5+'Indicator Data'!AH5*0.5+'Indicator Data'!AG5*0.25</f>
        <v>630.37758021945649</v>
      </c>
      <c r="AL3" s="44">
        <f>AK3/'Indicator Data'!BE5</f>
        <v>3.8642154439221741E-4</v>
      </c>
      <c r="AM3" s="54">
        <f t="shared" ref="AM3:AM12" si="7">IF(AL3="x","x",IF(AL3&gt;AM$136,10,IF(AL3&lt;AM$135,0,10-(AM$136-AL3)/(AM$136-AM$135)*10)))</f>
        <v>3.8642154439221699E-2</v>
      </c>
      <c r="AN3" s="14">
        <f>IF('Indicator Data'!AJ5="No data","x",IF(('Indicator Data'!AJ5)^2&gt;AN$135,10,IF(('Indicator Data'!AJ5)^2&lt;AN$136,0,10-(AN$135-('Indicator Data'!AJ5)^2)/(AN$135-AN$136)*10)))</f>
        <v>0</v>
      </c>
      <c r="AO3" s="54">
        <f>AN3</f>
        <v>0</v>
      </c>
      <c r="AP3" s="38">
        <f t="shared" ref="AP3:AP34" si="8">IF(AO3="x",(10-GEOMEAN(((10-AD3)/10*9+1),((10-AG3)/10*9+1),((10-AM3)/10*9+1),((10-AJ3)/10*9+1)))/9*10,(10-GEOMEAN(((10-AD3)/10*9+1),((10-AG3)/10*9+1),((10-AM3)/10*9+1),((10-AO3)/10*9+1),((10-AJ3)/10*9+1)))/9*10)</f>
        <v>3.3414331703608764</v>
      </c>
      <c r="AQ3" s="57">
        <f t="shared" ref="AQ3:AQ34" si="9">(10-GEOMEAN(((10-V3)/10*9+1),((10-AP3)/10*9+1)))/9*10</f>
        <v>1.8197304334494311</v>
      </c>
    </row>
    <row r="4" spans="1:43" s="11" customFormat="1" x14ac:dyDescent="0.25">
      <c r="A4" s="11" t="s">
        <v>359</v>
      </c>
      <c r="B4" s="32" t="s">
        <v>0</v>
      </c>
      <c r="C4" s="32" t="s">
        <v>485</v>
      </c>
      <c r="D4" s="14">
        <f>IF('Indicator Data'!M6="No data",IF((0.1284*LN('Indicator Data'!BD6)-0.4735)&gt;D$136,0,IF((0.1284*LN('Indicator Data'!BD6)-0.4735)&lt;D$135,10,(D$136-(0.1284*LN('Indicator Data'!BD6)-0.4735))/(D$136-D$135)*10)),IF('Indicator Data'!M6&gt;D$136,0,IF('Indicator Data'!M6&lt;D$135,10,(D$136-'Indicator Data'!M6)/(D$136-D$135)*10)))</f>
        <v>8.476923076923077</v>
      </c>
      <c r="E4" s="14">
        <f>IF('Indicator Data'!N6="No data","x",IF('Indicator Data'!N6&gt;E$136,10,IF('Indicator Data'!N6&lt;E$135,0,10-(E$136-'Indicator Data'!N6)/(E$136-E$135)*10)))</f>
        <v>8.2166666666666668</v>
      </c>
      <c r="F4" s="54">
        <f t="shared" si="0"/>
        <v>8.3498594164665274</v>
      </c>
      <c r="G4" s="14">
        <f>IF('Indicator Data'!AE6="No data","x",IF('Indicator Data'!AE6&gt;G$136,10,IF('Indicator Data'!AE6&lt;G$135,0,10-(G$136-'Indicator Data'!AE6)/(G$136-G$135)*10)))</f>
        <v>8.0933333333333337</v>
      </c>
      <c r="H4" s="14">
        <f>IF('Indicator Data'!AF6="No data","x",IF('Indicator Data'!AF6&gt;H$136,10,IF('Indicator Data'!AF6&lt;H$135,0,10-(H$136-'Indicator Data'!AF6)/(H$136-H$135)*10)))</f>
        <v>2.3250000000000002</v>
      </c>
      <c r="I4" s="54">
        <f t="shared" si="1"/>
        <v>5.2091666666666665</v>
      </c>
      <c r="J4" s="37">
        <f>SUM('Indicator Data'!P6,SUM('Indicator Data'!Q6:R6)*1000000)</f>
        <v>2459161658</v>
      </c>
      <c r="K4" s="37">
        <f>J4/'Indicator Data (national)'!$AY$5</f>
        <v>149.40100804725793</v>
      </c>
      <c r="L4" s="14">
        <f t="shared" ref="L4:L67" si="10">IF(K4="x","x",IF(K4&gt;L$136,10,IF(K4&lt;L$135,0,10-(L$136-K4)/(L$136-L$135)*10)))</f>
        <v>2.98802016094516</v>
      </c>
      <c r="M4" s="14">
        <f>IF('Indicator Data'!S6="No data","x",IF('Indicator Data'!S6&gt;M$136,10,IF('Indicator Data'!S6&lt;M$135,0,10-(M$136-'Indicator Data'!S6)/(M$136-M$135)*10)))</f>
        <v>7.2044789487851153</v>
      </c>
      <c r="N4" s="135">
        <f>VLOOKUP(C4,'Indicator Data'!$C$5:$O$136,12,FALSE)/VLOOKUP(B4,'Indicator Data (national)'!$B$5:$AY$13,50,FALSE)*1000000</f>
        <v>2.9951140758757773E-2</v>
      </c>
      <c r="O4" s="14">
        <f t="shared" ref="O4:O67" si="11">IF(N4="No data","x",IF(N4&gt;O$136,10,IF(N4&lt;O$135,0,10-(O$136-N4)/(O$136-O$135)*10)))</f>
        <v>2.9951140758761596E-3</v>
      </c>
      <c r="P4" s="54">
        <f t="shared" ref="P4:P67" si="12">AVERAGE(L4,M4,O4)</f>
        <v>3.3984980746020503</v>
      </c>
      <c r="Q4" s="47">
        <f t="shared" si="2"/>
        <v>6.3268458935504421</v>
      </c>
      <c r="R4" s="37">
        <f>IF(AND('Indicator Data'!AK6="No data",'Indicator Data'!AL6="No data"),0,SUM('Indicator Data'!AK6:AM6))</f>
        <v>0</v>
      </c>
      <c r="S4" s="14">
        <f t="shared" si="3"/>
        <v>0</v>
      </c>
      <c r="T4" s="43">
        <f>R4/'Indicator Data'!$BE6</f>
        <v>0</v>
      </c>
      <c r="U4" s="14">
        <f t="shared" si="4"/>
        <v>0</v>
      </c>
      <c r="V4" s="15">
        <f t="shared" si="5"/>
        <v>0</v>
      </c>
      <c r="W4" s="14">
        <f>IF('Indicator Data'!Z6="No data","x",IF('Indicator Data'!Z6&gt;W$136,10,IF('Indicator Data'!Z6&lt;W$135,0,10-(W$136-'Indicator Data'!Z6)/(W$136-W$135)*10)))</f>
        <v>2.1999999999999993</v>
      </c>
      <c r="X4" s="14">
        <f>IF('Indicator Data'!Y6="No data","x",IF('Indicator Data'!Y6&gt;X$136,10,IF('Indicator Data'!Y6&lt;X$135,0,10-(X$136-'Indicator Data'!Y6)/(X$136-X$135)*10)))</f>
        <v>1.4909090909090903</v>
      </c>
      <c r="Y4" s="14">
        <f>IF('Indicator Data'!AD6="No data","x",IF('Indicator Data'!AD6&gt;Y$136,10,IF('Indicator Data'!AD6&lt;Y$135,0,10-(Y$136-'Indicator Data'!AD6)/(Y$136-Y$135)*10)))</f>
        <v>10</v>
      </c>
      <c r="Z4" s="140">
        <f>IF('Indicator Data'!AA6="No data","x",'Indicator Data'!AA6/'Indicator Data'!$BE6*100000)</f>
        <v>0</v>
      </c>
      <c r="AA4" s="138">
        <f t="shared" ref="AA4:AA67" si="13">IF(Z4="x","x",IF(Z4&lt;=AA$135,0,IF(Z4&gt;AA$136,10,10-(LOG(AA$136*100)-LOG(Z4*100))/(LOG(AA$136*100))*10)))</f>
        <v>0</v>
      </c>
      <c r="AB4" s="140">
        <f>IF('Indicator Data'!AB6="No data","x",'Indicator Data'!AB6/'Indicator Data'!$BE6*100000)</f>
        <v>0</v>
      </c>
      <c r="AC4" s="138">
        <f t="shared" ref="AC4:AC67" si="14">IF(AB4="x","x",IF(AB4&lt;=AC$135,0,IF(AB4&gt;AC$136,10,10-(LOG(AC$136*100)-LOG(AB4*100))/(LOG(AC$136*100))*10)))</f>
        <v>0</v>
      </c>
      <c r="AD4" s="54">
        <f t="shared" ref="AD4:AD67" si="15">IF(AND(W4="x",X4="x",Y4="x",AA4="x",AC4="x"),"x",AVERAGE(W4,X4,Y4,AA4,AC4))</f>
        <v>2.7381818181818178</v>
      </c>
      <c r="AE4" s="14">
        <f>IF('Indicator Data'!T6="No data","x",IF('Indicator Data'!T6&gt;AE$136,10,IF('Indicator Data'!T6&lt;AE$135,0,10-(AE$136-'Indicator Data'!T6)/(AE$136-AE$135)*10)))</f>
        <v>7.8769230769230774</v>
      </c>
      <c r="AF4" s="14">
        <f>IF('Indicator Data'!U6="No data","x",IF('Indicator Data'!U6&gt;AF$136,10,IF('Indicator Data'!U6&lt;AF$135,0,10-(AF$136-'Indicator Data'!U6)/(AF$136-AF$135)*10)))</f>
        <v>4.2222473270590557</v>
      </c>
      <c r="AG4" s="54">
        <f t="shared" si="6"/>
        <v>6.0495852019910661</v>
      </c>
      <c r="AH4" s="14">
        <f>IF('Indicator Data'!AN6="No data","x",IF('Indicator Data'!AN6&gt;AH$136,10,IF('Indicator Data'!AN6&lt;AH$135,0,10-(AH$136-'Indicator Data'!AN6)/(AH$136-AH$135)*10)))</f>
        <v>2.9864227848815874</v>
      </c>
      <c r="AI4" s="14">
        <f>IF('Indicator Data'!AS6="No data","x",IF('Indicator Data'!AS6&gt;AI$136,10,IF('Indicator Data'!AS6&lt;AI$135,0,10-(AI$136-'Indicator Data'!AS6)/(AI$136-AI$135)*10)))</f>
        <v>2.9666638439608208</v>
      </c>
      <c r="AJ4" s="54">
        <f t="shared" ref="AJ4:AJ67" si="16">IF(AND(AH4="x",AI4="x"),"x",AVERAGE(AH4,AI4))</f>
        <v>2.9765433144212041</v>
      </c>
      <c r="AK4" s="37">
        <f>'Indicator Data'!AI6+'Indicator Data'!AH6*0.5+'Indicator Data'!AG6*0.25</f>
        <v>0</v>
      </c>
      <c r="AL4" s="44">
        <f>AK4/'Indicator Data'!BE6</f>
        <v>0</v>
      </c>
      <c r="AM4" s="54">
        <f t="shared" si="7"/>
        <v>0</v>
      </c>
      <c r="AN4" s="14">
        <f>IF('Indicator Data'!AJ6="No data","x",IF(('Indicator Data'!AJ6)^2&gt;AN$135,10,IF(('Indicator Data'!AJ6)^2&lt;AN$136,0,10-(AN$135-('Indicator Data'!AJ6)^2)/(AN$135-AN$136)*10)))</f>
        <v>0</v>
      </c>
      <c r="AO4" s="54">
        <f t="shared" ref="AO4:AO67" si="17">AN4</f>
        <v>0</v>
      </c>
      <c r="AP4" s="38">
        <f t="shared" si="8"/>
        <v>2.6816139168345581</v>
      </c>
      <c r="AQ4" s="57">
        <f t="shared" si="9"/>
        <v>1.4332456472597896</v>
      </c>
    </row>
    <row r="5" spans="1:43" s="11" customFormat="1" x14ac:dyDescent="0.25">
      <c r="A5" s="11" t="s">
        <v>360</v>
      </c>
      <c r="B5" s="32" t="s">
        <v>0</v>
      </c>
      <c r="C5" s="32" t="s">
        <v>486</v>
      </c>
      <c r="D5" s="14">
        <f>IF('Indicator Data'!M7="No data",IF((0.1284*LN('Indicator Data'!BD7)-0.4735)&gt;D$136,0,IF((0.1284*LN('Indicator Data'!BD7)-0.4735)&lt;D$135,10,(D$136-(0.1284*LN('Indicator Data'!BD7)-0.4735))/(D$136-D$135)*10)),IF('Indicator Data'!M7&gt;D$136,0,IF('Indicator Data'!M7&lt;D$135,10,(D$136-'Indicator Data'!M7)/(D$136-D$135)*10)))</f>
        <v>4.861538461538462</v>
      </c>
      <c r="E5" s="14">
        <f>IF('Indicator Data'!N7="No data","x",IF('Indicator Data'!N7&gt;E$136,10,IF('Indicator Data'!N7&lt;E$135,0,10-(E$136-'Indicator Data'!N7)/(E$136-E$135)*10)))</f>
        <v>3.4499999999999993</v>
      </c>
      <c r="F5" s="54">
        <f t="shared" si="0"/>
        <v>4.1916696260389861</v>
      </c>
      <c r="G5" s="14">
        <f>IF('Indicator Data'!AE7="No data","x",IF('Indicator Data'!AE7&gt;G$136,10,IF('Indicator Data'!AE7&lt;G$135,0,10-(G$136-'Indicator Data'!AE7)/(G$136-G$135)*10)))</f>
        <v>8.0933333333333337</v>
      </c>
      <c r="H5" s="14">
        <f>IF('Indicator Data'!AF7="No data","x",IF('Indicator Data'!AF7&gt;H$136,10,IF('Indicator Data'!AF7&lt;H$135,0,10-(H$136-'Indicator Data'!AF7)/(H$136-H$135)*10)))</f>
        <v>2.3250000000000002</v>
      </c>
      <c r="I5" s="54">
        <f t="shared" si="1"/>
        <v>5.2091666666666665</v>
      </c>
      <c r="J5" s="37">
        <f>SUM('Indicator Data'!P7,SUM('Indicator Data'!Q7:R7)*1000000)</f>
        <v>2459161658</v>
      </c>
      <c r="K5" s="37">
        <f>J5/'Indicator Data (national)'!$AY$5</f>
        <v>149.40100804725793</v>
      </c>
      <c r="L5" s="14">
        <f t="shared" si="10"/>
        <v>2.98802016094516</v>
      </c>
      <c r="M5" s="14">
        <f>IF('Indicator Data'!S7="No data","x",IF('Indicator Data'!S7&gt;M$136,10,IF('Indicator Data'!S7&lt;M$135,0,10-(M$136-'Indicator Data'!S7)/(M$136-M$135)*10)))</f>
        <v>7.2044789487851153</v>
      </c>
      <c r="N5" s="135">
        <f>VLOOKUP(C5,'Indicator Data'!$C$5:$O$136,12,FALSE)/VLOOKUP(B5,'Indicator Data (national)'!$B$5:$AY$13,50,FALSE)*1000000</f>
        <v>1.2575833949417565E-2</v>
      </c>
      <c r="O5" s="14">
        <f t="shared" si="11"/>
        <v>1.2575833949419746E-3</v>
      </c>
      <c r="P5" s="54">
        <f t="shared" si="12"/>
        <v>3.3979188977084056</v>
      </c>
      <c r="Q5" s="47">
        <f t="shared" si="2"/>
        <v>4.2476062041132607</v>
      </c>
      <c r="R5" s="37">
        <f>IF(AND('Indicator Data'!AK7="No data",'Indicator Data'!AL7="No data"),0,SUM('Indicator Data'!AK7:AM7))</f>
        <v>2261</v>
      </c>
      <c r="S5" s="14">
        <f t="shared" si="3"/>
        <v>1.181001874484533</v>
      </c>
      <c r="T5" s="43">
        <f>R5/'Indicator Data'!$BE7</f>
        <v>1.0582327559778917E-3</v>
      </c>
      <c r="U5" s="14">
        <f t="shared" si="4"/>
        <v>3.2346975468271189</v>
      </c>
      <c r="V5" s="15">
        <f t="shared" si="5"/>
        <v>2.2078497106558261</v>
      </c>
      <c r="W5" s="14">
        <f>IF('Indicator Data'!Z7="No data","x",IF('Indicator Data'!Z7&gt;W$136,10,IF('Indicator Data'!Z7&lt;W$135,0,10-(W$136-'Indicator Data'!Z7)/(W$136-W$135)*10)))</f>
        <v>2.1999999999999993</v>
      </c>
      <c r="X5" s="14">
        <f>IF('Indicator Data'!Y7="No data","x",IF('Indicator Data'!Y7&gt;X$136,10,IF('Indicator Data'!Y7&lt;X$135,0,10-(X$136-'Indicator Data'!Y7)/(X$136-X$135)*10)))</f>
        <v>1.4909090909090903</v>
      </c>
      <c r="Y5" s="14">
        <f>IF('Indicator Data'!AD7="No data","x",IF('Indicator Data'!AD7&gt;Y$136,10,IF('Indicator Data'!AD7&lt;Y$135,0,10-(Y$136-'Indicator Data'!AD7)/(Y$136-Y$135)*10)))</f>
        <v>10</v>
      </c>
      <c r="Z5" s="140">
        <f>IF('Indicator Data'!AA7="No data","x",'Indicator Data'!AA7/'Indicator Data'!$BE7*100000)</f>
        <v>0</v>
      </c>
      <c r="AA5" s="138">
        <f t="shared" si="13"/>
        <v>0</v>
      </c>
      <c r="AB5" s="140">
        <f>IF('Indicator Data'!AB7="No data","x",'Indicator Data'!AB7/'Indicator Data'!$BE7*100000)</f>
        <v>0.32762624024083337</v>
      </c>
      <c r="AC5" s="138">
        <f t="shared" si="14"/>
        <v>5.051262259983468</v>
      </c>
      <c r="AD5" s="54">
        <f t="shared" si="15"/>
        <v>3.7484342701785116</v>
      </c>
      <c r="AE5" s="14">
        <f>IF('Indicator Data'!T7="No data","x",IF('Indicator Data'!T7&gt;AE$136,10,IF('Indicator Data'!T7&lt;AE$135,0,10-(AE$136-'Indicator Data'!T7)/(AE$136-AE$135)*10)))</f>
        <v>7.8769230769230774</v>
      </c>
      <c r="AF5" s="14">
        <f>IF('Indicator Data'!U7="No data","x",IF('Indicator Data'!U7&gt;AF$136,10,IF('Indicator Data'!U7&lt;AF$135,0,10-(AF$136-'Indicator Data'!U7)/(AF$136-AF$135)*10)))</f>
        <v>3.3777896684725661</v>
      </c>
      <c r="AG5" s="54">
        <f t="shared" si="6"/>
        <v>5.6273563726978217</v>
      </c>
      <c r="AH5" s="14">
        <f>IF('Indicator Data'!AN7="No data","x",IF('Indicator Data'!AN7&gt;AH$136,10,IF('Indicator Data'!AN7&lt;AH$135,0,10-(AH$136-'Indicator Data'!AN7)/(AH$136-AH$135)*10)))</f>
        <v>5.5138538217750561</v>
      </c>
      <c r="AI5" s="14">
        <f>IF('Indicator Data'!AS7="No data","x",IF('Indicator Data'!AS7&gt;AI$136,10,IF('Indicator Data'!AS7&lt;AI$135,0,10-(AI$136-'Indicator Data'!AS7)/(AI$136-AI$135)*10)))</f>
        <v>2.5666787660743298</v>
      </c>
      <c r="AJ5" s="54">
        <f t="shared" si="16"/>
        <v>4.0402662939246934</v>
      </c>
      <c r="AK5" s="37">
        <f>'Indicator Data'!AI7+'Indicator Data'!AH7*0.5+'Indicator Data'!AG7*0.25</f>
        <v>825.62092973906829</v>
      </c>
      <c r="AL5" s="44">
        <f>AK5/'Indicator Data'!BE7</f>
        <v>3.8642154439221741E-4</v>
      </c>
      <c r="AM5" s="54">
        <f t="shared" si="7"/>
        <v>3.8642154439221699E-2</v>
      </c>
      <c r="AN5" s="14">
        <f>IF('Indicator Data'!AJ7="No data","x",IF(('Indicator Data'!AJ7)^2&gt;AN$135,10,IF(('Indicator Data'!AJ7)^2&lt;AN$136,0,10-(AN$135-('Indicator Data'!AJ7)^2)/(AN$135-AN$136)*10)))</f>
        <v>0</v>
      </c>
      <c r="AO5" s="54">
        <f t="shared" si="17"/>
        <v>0</v>
      </c>
      <c r="AP5" s="38">
        <f t="shared" si="8"/>
        <v>2.9993079074737112</v>
      </c>
      <c r="AQ5" s="57">
        <f t="shared" si="9"/>
        <v>2.6127874910649562</v>
      </c>
    </row>
    <row r="6" spans="1:43" s="11" customFormat="1" x14ac:dyDescent="0.25">
      <c r="A6" s="11" t="s">
        <v>361</v>
      </c>
      <c r="B6" s="32" t="s">
        <v>0</v>
      </c>
      <c r="C6" s="32" t="s">
        <v>487</v>
      </c>
      <c r="D6" s="14">
        <f>IF('Indicator Data'!M8="No data",IF((0.1284*LN('Indicator Data'!BD8)-0.4735)&gt;D$136,0,IF((0.1284*LN('Indicator Data'!BD8)-0.4735)&lt;D$135,10,(D$136-(0.1284*LN('Indicator Data'!BD8)-0.4735))/(D$136-D$135)*10)),IF('Indicator Data'!M8&gt;D$136,0,IF('Indicator Data'!M8&lt;D$135,10,(D$136-'Indicator Data'!M8)/(D$136-D$135)*10)))</f>
        <v>9.5538461538461554</v>
      </c>
      <c r="E6" s="14">
        <f>IF('Indicator Data'!N8="No data","x",IF('Indicator Data'!N8&gt;E$136,10,IF('Indicator Data'!N8&lt;E$135,0,10-(E$136-'Indicator Data'!N8)/(E$136-E$135)*10)))</f>
        <v>9.6666666666666661</v>
      </c>
      <c r="F6" s="54">
        <f t="shared" si="0"/>
        <v>9.6113168865424949</v>
      </c>
      <c r="G6" s="14">
        <f>IF('Indicator Data'!AE8="No data","x",IF('Indicator Data'!AE8&gt;G$136,10,IF('Indicator Data'!AE8&lt;G$135,0,10-(G$136-'Indicator Data'!AE8)/(G$136-G$135)*10)))</f>
        <v>8.0933333333333337</v>
      </c>
      <c r="H6" s="14">
        <f>IF('Indicator Data'!AF8="No data","x",IF('Indicator Data'!AF8&gt;H$136,10,IF('Indicator Data'!AF8&lt;H$135,0,10-(H$136-'Indicator Data'!AF8)/(H$136-H$135)*10)))</f>
        <v>2.3250000000000002</v>
      </c>
      <c r="I6" s="54">
        <f t="shared" si="1"/>
        <v>5.2091666666666665</v>
      </c>
      <c r="J6" s="37">
        <f>SUM('Indicator Data'!P8,SUM('Indicator Data'!Q8:R8)*1000000)</f>
        <v>2459161658</v>
      </c>
      <c r="K6" s="37">
        <f>J6/'Indicator Data (national)'!$AY$5</f>
        <v>149.40100804725793</v>
      </c>
      <c r="L6" s="14">
        <f t="shared" si="10"/>
        <v>2.98802016094516</v>
      </c>
      <c r="M6" s="14">
        <f>IF('Indicator Data'!S8="No data","x",IF('Indicator Data'!S8&gt;M$136,10,IF('Indicator Data'!S8&lt;M$135,0,10-(M$136-'Indicator Data'!S8)/(M$136-M$135)*10)))</f>
        <v>7.2044789487851153</v>
      </c>
      <c r="N6" s="135">
        <f>VLOOKUP(C6,'Indicator Data'!$C$5:$O$136,12,FALSE)/VLOOKUP(B6,'Indicator Data (national)'!$B$5:$AY$13,50,FALSE)*1000000</f>
        <v>3.5236636186773848E-2</v>
      </c>
      <c r="O6" s="14">
        <f t="shared" si="11"/>
        <v>3.5236636186795067E-3</v>
      </c>
      <c r="P6" s="54">
        <f t="shared" si="12"/>
        <v>3.3986742577829845</v>
      </c>
      <c r="Q6" s="47">
        <f t="shared" si="2"/>
        <v>6.9576186743836601</v>
      </c>
      <c r="R6" s="37">
        <f>IF(AND('Indicator Data'!AK8="No data",'Indicator Data'!AL8="No data"),0,SUM('Indicator Data'!AK8:AM8))</f>
        <v>0</v>
      </c>
      <c r="S6" s="14">
        <f t="shared" si="3"/>
        <v>0</v>
      </c>
      <c r="T6" s="43">
        <f>R6/'Indicator Data'!$BE8</f>
        <v>0</v>
      </c>
      <c r="U6" s="14">
        <f t="shared" si="4"/>
        <v>0</v>
      </c>
      <c r="V6" s="15">
        <f t="shared" si="5"/>
        <v>0</v>
      </c>
      <c r="W6" s="14">
        <f>IF('Indicator Data'!Z8="No data","x",IF('Indicator Data'!Z8&gt;W$136,10,IF('Indicator Data'!Z8&lt;W$135,0,10-(W$136-'Indicator Data'!Z8)/(W$136-W$135)*10)))</f>
        <v>2.1999999999999993</v>
      </c>
      <c r="X6" s="14">
        <f>IF('Indicator Data'!Y8="No data","x",IF('Indicator Data'!Y8&gt;X$136,10,IF('Indicator Data'!Y8&lt;X$135,0,10-(X$136-'Indicator Data'!Y8)/(X$136-X$135)*10)))</f>
        <v>1.4909090909090903</v>
      </c>
      <c r="Y6" s="14">
        <f>IF('Indicator Data'!AD8="No data","x",IF('Indicator Data'!AD8&gt;Y$136,10,IF('Indicator Data'!AD8&lt;Y$135,0,10-(Y$136-'Indicator Data'!AD8)/(Y$136-Y$135)*10)))</f>
        <v>10</v>
      </c>
      <c r="Z6" s="140">
        <f>IF('Indicator Data'!AA8="No data","x",'Indicator Data'!AA8/'Indicator Data'!$BE8*100000)</f>
        <v>0</v>
      </c>
      <c r="AA6" s="138">
        <f t="shared" si="13"/>
        <v>0</v>
      </c>
      <c r="AB6" s="140">
        <f>IF('Indicator Data'!AB8="No data","x",'Indicator Data'!AB8/'Indicator Data'!$BE8*100000)</f>
        <v>2.5336884592026254</v>
      </c>
      <c r="AC6" s="138">
        <f t="shared" si="14"/>
        <v>8.0125107108130642</v>
      </c>
      <c r="AD6" s="54">
        <f t="shared" si="15"/>
        <v>4.3406839603444309</v>
      </c>
      <c r="AE6" s="14">
        <f>IF('Indicator Data'!T8="No data","x",IF('Indicator Data'!T8&gt;AE$136,10,IF('Indicator Data'!T8&lt;AE$135,0,10-(AE$136-'Indicator Data'!T8)/(AE$136-AE$135)*10)))</f>
        <v>7.8769230769230774</v>
      </c>
      <c r="AF6" s="14">
        <f>IF('Indicator Data'!U8="No data","x",IF('Indicator Data'!U8&gt;AF$136,10,IF('Indicator Data'!U8&lt;AF$135,0,10-(AF$136-'Indicator Data'!U8)/(AF$136-AF$135)*10)))</f>
        <v>5.5777373153447884</v>
      </c>
      <c r="AG6" s="54">
        <f t="shared" si="6"/>
        <v>6.7273301961339325</v>
      </c>
      <c r="AH6" s="14">
        <f>IF('Indicator Data'!AN8="No data","x",IF('Indicator Data'!AN8&gt;AH$136,10,IF('Indicator Data'!AN8&lt;AH$135,0,10-(AH$136-'Indicator Data'!AN8)/(AH$136-AH$135)*10)))</f>
        <v>4.4839682680547615</v>
      </c>
      <c r="AI6" s="14">
        <f>IF('Indicator Data'!AS8="No data","x",IF('Indicator Data'!AS8&gt;AI$136,10,IF('Indicator Data'!AS8&lt;AI$135,0,10-(AI$136-'Indicator Data'!AS8)/(AI$136-AI$135)*10)))</f>
        <v>5.6999786808005819</v>
      </c>
      <c r="AJ6" s="54">
        <f t="shared" si="16"/>
        <v>5.0919734744276717</v>
      </c>
      <c r="AK6" s="37">
        <f>'Indicator Data'!AI8+'Indicator Data'!AH8*0.5+'Indicator Data'!AG8*0.25</f>
        <v>0</v>
      </c>
      <c r="AL6" s="44">
        <f>AK6/'Indicator Data'!BE8</f>
        <v>0</v>
      </c>
      <c r="AM6" s="54">
        <f t="shared" si="7"/>
        <v>0</v>
      </c>
      <c r="AN6" s="14">
        <f>IF('Indicator Data'!AJ8="No data","x",IF(('Indicator Data'!AJ8)^2&gt;AN$135,10,IF(('Indicator Data'!AJ8)^2&lt;AN$136,0,10-(AN$135-('Indicator Data'!AJ8)^2)/(AN$135-AN$136)*10)))</f>
        <v>0</v>
      </c>
      <c r="AO6" s="54">
        <f t="shared" si="17"/>
        <v>0</v>
      </c>
      <c r="AP6" s="38">
        <f t="shared" si="8"/>
        <v>3.7201173907467835</v>
      </c>
      <c r="AQ6" s="57">
        <f t="shared" si="9"/>
        <v>2.0489837423034687</v>
      </c>
    </row>
    <row r="7" spans="1:43" s="11" customFormat="1" x14ac:dyDescent="0.25">
      <c r="A7" s="11" t="s">
        <v>362</v>
      </c>
      <c r="B7" s="32" t="s">
        <v>0</v>
      </c>
      <c r="C7" s="32" t="s">
        <v>488</v>
      </c>
      <c r="D7" s="14">
        <f>IF('Indicator Data'!M9="No data",IF((0.1284*LN('Indicator Data'!BD9)-0.4735)&gt;D$136,0,IF((0.1284*LN('Indicator Data'!BD9)-0.4735)&lt;D$135,10,(D$136-(0.1284*LN('Indicator Data'!BD9)-0.4735))/(D$136-D$135)*10)),IF('Indicator Data'!M9&gt;D$136,0,IF('Indicator Data'!M9&lt;D$135,10,(D$136-'Indicator Data'!M9)/(D$136-D$135)*10)))</f>
        <v>9.6769230769230781</v>
      </c>
      <c r="E7" s="14">
        <f>IF('Indicator Data'!N9="No data","x",IF('Indicator Data'!N9&gt;E$136,10,IF('Indicator Data'!N9&lt;E$135,0,10-(E$136-'Indicator Data'!N9)/(E$136-E$135)*10)))</f>
        <v>9.5833333333333321</v>
      </c>
      <c r="F7" s="54">
        <f t="shared" si="0"/>
        <v>9.6308676825537418</v>
      </c>
      <c r="G7" s="14">
        <f>IF('Indicator Data'!AE9="No data","x",IF('Indicator Data'!AE9&gt;G$136,10,IF('Indicator Data'!AE9&lt;G$135,0,10-(G$136-'Indicator Data'!AE9)/(G$136-G$135)*10)))</f>
        <v>8.0933333333333337</v>
      </c>
      <c r="H7" s="14">
        <f>IF('Indicator Data'!AF9="No data","x",IF('Indicator Data'!AF9&gt;H$136,10,IF('Indicator Data'!AF9&lt;H$135,0,10-(H$136-'Indicator Data'!AF9)/(H$136-H$135)*10)))</f>
        <v>2.3250000000000002</v>
      </c>
      <c r="I7" s="54">
        <f t="shared" si="1"/>
        <v>5.2091666666666665</v>
      </c>
      <c r="J7" s="37">
        <f>SUM('Indicator Data'!P9,SUM('Indicator Data'!Q9:R9)*1000000)</f>
        <v>2459161658</v>
      </c>
      <c r="K7" s="37">
        <f>J7/'Indicator Data (national)'!$AY$5</f>
        <v>149.40100804725793</v>
      </c>
      <c r="L7" s="14">
        <f t="shared" si="10"/>
        <v>2.98802016094516</v>
      </c>
      <c r="M7" s="14">
        <f>IF('Indicator Data'!S9="No data","x",IF('Indicator Data'!S9&gt;M$136,10,IF('Indicator Data'!S9&lt;M$135,0,10-(M$136-'Indicator Data'!S9)/(M$136-M$135)*10)))</f>
        <v>7.2044789487851153</v>
      </c>
      <c r="N7" s="135">
        <f>VLOOKUP(C7,'Indicator Data'!$C$5:$O$136,12,FALSE)/VLOOKUP(B7,'Indicator Data (national)'!$B$5:$AY$13,50,FALSE)*1000000</f>
        <v>3.4932872081715458E-2</v>
      </c>
      <c r="O7" s="14">
        <f t="shared" si="11"/>
        <v>3.4932872081725463E-3</v>
      </c>
      <c r="P7" s="54">
        <f t="shared" si="12"/>
        <v>3.3986641323128155</v>
      </c>
      <c r="Q7" s="47">
        <f t="shared" si="2"/>
        <v>6.9673915410217422</v>
      </c>
      <c r="R7" s="37">
        <f>IF(AND('Indicator Data'!AK9="No data",'Indicator Data'!AL9="No data"),0,SUM('Indicator Data'!AK9:AM9))</f>
        <v>0</v>
      </c>
      <c r="S7" s="14">
        <f t="shared" si="3"/>
        <v>0</v>
      </c>
      <c r="T7" s="43">
        <f>R7/'Indicator Data'!$BE9</f>
        <v>0</v>
      </c>
      <c r="U7" s="14">
        <f t="shared" si="4"/>
        <v>0</v>
      </c>
      <c r="V7" s="15">
        <f t="shared" si="5"/>
        <v>0</v>
      </c>
      <c r="W7" s="14">
        <f>IF('Indicator Data'!Z9="No data","x",IF('Indicator Data'!Z9&gt;W$136,10,IF('Indicator Data'!Z9&lt;W$135,0,10-(W$136-'Indicator Data'!Z9)/(W$136-W$135)*10)))</f>
        <v>2.1999999999999993</v>
      </c>
      <c r="X7" s="14">
        <f>IF('Indicator Data'!Y9="No data","x",IF('Indicator Data'!Y9&gt;X$136,10,IF('Indicator Data'!Y9&lt;X$135,0,10-(X$136-'Indicator Data'!Y9)/(X$136-X$135)*10)))</f>
        <v>1.4909090909090903</v>
      </c>
      <c r="Y7" s="14">
        <f>IF('Indicator Data'!AD9="No data","x",IF('Indicator Data'!AD9&gt;Y$136,10,IF('Indicator Data'!AD9&lt;Y$135,0,10-(Y$136-'Indicator Data'!AD9)/(Y$136-Y$135)*10)))</f>
        <v>10</v>
      </c>
      <c r="Z7" s="140">
        <f>IF('Indicator Data'!AA9="No data","x",'Indicator Data'!AA9/'Indicator Data'!$BE9*100000)</f>
        <v>0</v>
      </c>
      <c r="AA7" s="138">
        <f t="shared" si="13"/>
        <v>0</v>
      </c>
      <c r="AB7" s="140">
        <f>IF('Indicator Data'!AB9="No data","x",'Indicator Data'!AB9/'Indicator Data'!$BE9*100000)</f>
        <v>0.14541435821373003</v>
      </c>
      <c r="AC7" s="138">
        <f t="shared" si="14"/>
        <v>3.8753576362579922</v>
      </c>
      <c r="AD7" s="54">
        <f t="shared" si="15"/>
        <v>3.5132533454334167</v>
      </c>
      <c r="AE7" s="14">
        <f>IF('Indicator Data'!T9="No data","x",IF('Indicator Data'!T9&gt;AE$136,10,IF('Indicator Data'!T9&lt;AE$135,0,10-(AE$136-'Indicator Data'!T9)/(AE$136-AE$135)*10)))</f>
        <v>7.8769230769230774</v>
      </c>
      <c r="AF7" s="14">
        <f>IF('Indicator Data'!U9="No data","x",IF('Indicator Data'!U9&gt;AF$136,10,IF('Indicator Data'!U9&lt;AF$135,0,10-(AF$136-'Indicator Data'!U9)/(AF$136-AF$135)*10)))</f>
        <v>6.5555786241384517</v>
      </c>
      <c r="AG7" s="54">
        <f t="shared" si="6"/>
        <v>7.2162508505307645</v>
      </c>
      <c r="AH7" s="14">
        <f>IF('Indicator Data'!AN9="No data","x",IF('Indicator Data'!AN9&gt;AH$136,10,IF('Indicator Data'!AN9&lt;AH$135,0,10-(AH$136-'Indicator Data'!AN9)/(AH$136-AH$135)*10)))</f>
        <v>6.3548787470075814</v>
      </c>
      <c r="AI7" s="14">
        <f>IF('Indicator Data'!AS9="No data","x",IF('Indicator Data'!AS9&gt;AI$136,10,IF('Indicator Data'!AS9&lt;AI$135,0,10-(AI$136-'Indicator Data'!AS9)/(AI$136-AI$135)*10)))</f>
        <v>4.9666463009287547</v>
      </c>
      <c r="AJ7" s="54">
        <f t="shared" si="16"/>
        <v>5.6607625239681685</v>
      </c>
      <c r="AK7" s="37">
        <f>'Indicator Data'!AI9+'Indicator Data'!AH9*0.5+'Indicator Data'!AG9*0.25</f>
        <v>531.47646372616805</v>
      </c>
      <c r="AL7" s="44">
        <f>AK7/'Indicator Data'!BE9</f>
        <v>3.8642154439221747E-4</v>
      </c>
      <c r="AM7" s="54">
        <f t="shared" si="7"/>
        <v>3.8642154439221699E-2</v>
      </c>
      <c r="AN7" s="14">
        <f>IF('Indicator Data'!AJ9="No data","x",IF(('Indicator Data'!AJ9)^2&gt;AN$135,10,IF(('Indicator Data'!AJ9)^2&lt;AN$136,0,10-(AN$135-('Indicator Data'!AJ9)^2)/(AN$135-AN$136)*10)))</f>
        <v>1.5789473684210531</v>
      </c>
      <c r="AO7" s="54">
        <f t="shared" si="17"/>
        <v>1.5789473684210531</v>
      </c>
      <c r="AP7" s="38">
        <f t="shared" si="8"/>
        <v>4.09318717329871</v>
      </c>
      <c r="AQ7" s="57">
        <f t="shared" si="9"/>
        <v>2.2806562733148152</v>
      </c>
    </row>
    <row r="8" spans="1:43" s="11" customFormat="1" x14ac:dyDescent="0.25">
      <c r="A8" s="11" t="s">
        <v>363</v>
      </c>
      <c r="B8" s="32" t="s">
        <v>0</v>
      </c>
      <c r="C8" s="32" t="s">
        <v>489</v>
      </c>
      <c r="D8" s="14">
        <f>IF('Indicator Data'!M10="No data",IF((0.1284*LN('Indicator Data'!BD10)-0.4735)&gt;D$136,0,IF((0.1284*LN('Indicator Data'!BD10)-0.4735)&lt;D$135,10,(D$136-(0.1284*LN('Indicator Data'!BD10)-0.4735))/(D$136-D$135)*10)),IF('Indicator Data'!M10&gt;D$136,0,IF('Indicator Data'!M10&lt;D$135,10,(D$136-'Indicator Data'!M10)/(D$136-D$135)*10)))</f>
        <v>8.5076923076923077</v>
      </c>
      <c r="E8" s="14">
        <f>IF('Indicator Data'!N10="No data","x",IF('Indicator Data'!N10&gt;E$136,10,IF('Indicator Data'!N10&lt;E$135,0,10-(E$136-'Indicator Data'!N10)/(E$136-E$135)*10)))</f>
        <v>9.2333333333333343</v>
      </c>
      <c r="F8" s="54">
        <f t="shared" si="0"/>
        <v>8.9000837536800361</v>
      </c>
      <c r="G8" s="14">
        <f>IF('Indicator Data'!AE10="No data","x",IF('Indicator Data'!AE10&gt;G$136,10,IF('Indicator Data'!AE10&lt;G$135,0,10-(G$136-'Indicator Data'!AE10)/(G$136-G$135)*10)))</f>
        <v>8.0933333333333337</v>
      </c>
      <c r="H8" s="14">
        <f>IF('Indicator Data'!AF10="No data","x",IF('Indicator Data'!AF10&gt;H$136,10,IF('Indicator Data'!AF10&lt;H$135,0,10-(H$136-'Indicator Data'!AF10)/(H$136-H$135)*10)))</f>
        <v>2.3250000000000002</v>
      </c>
      <c r="I8" s="54">
        <f t="shared" si="1"/>
        <v>5.2091666666666665</v>
      </c>
      <c r="J8" s="37">
        <f>SUM('Indicator Data'!P10,SUM('Indicator Data'!Q10:R10)*1000000)</f>
        <v>2459161658</v>
      </c>
      <c r="K8" s="37">
        <f>J8/'Indicator Data (national)'!$AY$5</f>
        <v>149.40100804725793</v>
      </c>
      <c r="L8" s="14">
        <f t="shared" si="10"/>
        <v>2.98802016094516</v>
      </c>
      <c r="M8" s="14">
        <f>IF('Indicator Data'!S10="No data","x",IF('Indicator Data'!S10&gt;M$136,10,IF('Indicator Data'!S10&lt;M$135,0,10-(M$136-'Indicator Data'!S10)/(M$136-M$135)*10)))</f>
        <v>7.2044789487851153</v>
      </c>
      <c r="N8" s="135">
        <f>VLOOKUP(C8,'Indicator Data'!$C$5:$O$136,12,FALSE)/VLOOKUP(B8,'Indicator Data (national)'!$B$5:$AY$13,50,FALSE)*1000000</f>
        <v>3.3657062840470202E-2</v>
      </c>
      <c r="O8" s="14">
        <f t="shared" si="11"/>
        <v>3.3657062840468654E-3</v>
      </c>
      <c r="P8" s="54">
        <f t="shared" si="12"/>
        <v>3.3986216053381071</v>
      </c>
      <c r="Q8" s="47">
        <f t="shared" si="2"/>
        <v>6.6019889448412119</v>
      </c>
      <c r="R8" s="37">
        <f>IF(AND('Indicator Data'!AK10="No data",'Indicator Data'!AL10="No data"),0,SUM('Indicator Data'!AK10:AM10))</f>
        <v>0</v>
      </c>
      <c r="S8" s="14">
        <f t="shared" si="3"/>
        <v>0</v>
      </c>
      <c r="T8" s="43">
        <f>R8/'Indicator Data'!$BE10</f>
        <v>0</v>
      </c>
      <c r="U8" s="14">
        <f t="shared" si="4"/>
        <v>0</v>
      </c>
      <c r="V8" s="15">
        <f t="shared" si="5"/>
        <v>0</v>
      </c>
      <c r="W8" s="14">
        <f>IF('Indicator Data'!Z10="No data","x",IF('Indicator Data'!Z10&gt;W$136,10,IF('Indicator Data'!Z10&lt;W$135,0,10-(W$136-'Indicator Data'!Z10)/(W$136-W$135)*10)))</f>
        <v>2.1999999999999993</v>
      </c>
      <c r="X8" s="14">
        <f>IF('Indicator Data'!Y10="No data","x",IF('Indicator Data'!Y10&gt;X$136,10,IF('Indicator Data'!Y10&lt;X$135,0,10-(X$136-'Indicator Data'!Y10)/(X$136-X$135)*10)))</f>
        <v>1.4909090909090903</v>
      </c>
      <c r="Y8" s="14">
        <f>IF('Indicator Data'!AD10="No data","x",IF('Indicator Data'!AD10&gt;Y$136,10,IF('Indicator Data'!AD10&lt;Y$135,0,10-(Y$136-'Indicator Data'!AD10)/(Y$136-Y$135)*10)))</f>
        <v>10</v>
      </c>
      <c r="Z8" s="140">
        <f>IF('Indicator Data'!AA10="No data","x",'Indicator Data'!AA10/'Indicator Data'!$BE10*100000)</f>
        <v>0</v>
      </c>
      <c r="AA8" s="138">
        <f t="shared" si="13"/>
        <v>0</v>
      </c>
      <c r="AB8" s="140">
        <f>IF('Indicator Data'!AB10="No data","x",'Indicator Data'!AB10/'Indicator Data'!$BE10*100000)</f>
        <v>0.22242256729024071</v>
      </c>
      <c r="AC8" s="138">
        <f t="shared" si="14"/>
        <v>4.490596164142552</v>
      </c>
      <c r="AD8" s="54">
        <f t="shared" si="15"/>
        <v>3.636301051010328</v>
      </c>
      <c r="AE8" s="14">
        <f>IF('Indicator Data'!T10="No data","x",IF('Indicator Data'!T10&gt;AE$136,10,IF('Indicator Data'!T10&lt;AE$135,0,10-(AE$136-'Indicator Data'!T10)/(AE$136-AE$135)*10)))</f>
        <v>7.8769230769230774</v>
      </c>
      <c r="AF8" s="14">
        <f>IF('Indicator Data'!U10="No data","x",IF('Indicator Data'!U10&gt;AF$136,10,IF('Indicator Data'!U10&lt;AF$135,0,10-(AF$136-'Indicator Data'!U10)/(AF$136-AF$135)*10)))</f>
        <v>5.7555563345264567</v>
      </c>
      <c r="AG8" s="54">
        <f t="shared" si="6"/>
        <v>6.816239705724767</v>
      </c>
      <c r="AH8" s="14">
        <f>IF('Indicator Data'!AN10="No data","x",IF('Indicator Data'!AN10&gt;AH$136,10,IF('Indicator Data'!AN10&lt;AH$135,0,10-(AH$136-'Indicator Data'!AN10)/(AH$136-AH$135)*10)))</f>
        <v>4.9066834829083543</v>
      </c>
      <c r="AI8" s="14">
        <f>IF('Indicator Data'!AS10="No data","x",IF('Indicator Data'!AS10&gt;AI$136,10,IF('Indicator Data'!AS10&lt;AI$135,0,10-(AI$136-'Indicator Data'!AS10)/(AI$136-AI$135)*10)))</f>
        <v>5.9333695349647426</v>
      </c>
      <c r="AJ8" s="54">
        <f t="shared" si="16"/>
        <v>5.420026508936548</v>
      </c>
      <c r="AK8" s="37">
        <f>'Indicator Data'!AI10+'Indicator Data'!AH10*0.5+'Indicator Data'!AG10*0.25</f>
        <v>521.19919633151255</v>
      </c>
      <c r="AL8" s="44">
        <f>AK8/'Indicator Data'!BE10</f>
        <v>3.8642154439221741E-4</v>
      </c>
      <c r="AM8" s="54">
        <f t="shared" si="7"/>
        <v>3.8642154439221699E-2</v>
      </c>
      <c r="AN8" s="14">
        <f>IF('Indicator Data'!AJ10="No data","x",IF(('Indicator Data'!AJ10)^2&gt;AN$135,10,IF(('Indicator Data'!AJ10)^2&lt;AN$136,0,10-(AN$135-('Indicator Data'!AJ10)^2)/(AN$135-AN$136)*10)))</f>
        <v>0</v>
      </c>
      <c r="AO8" s="54">
        <f t="shared" si="17"/>
        <v>0</v>
      </c>
      <c r="AP8" s="38">
        <f t="shared" si="8"/>
        <v>3.6920411575687835</v>
      </c>
      <c r="AQ8" s="57">
        <f t="shared" si="9"/>
        <v>2.0317878656861112</v>
      </c>
    </row>
    <row r="9" spans="1:43" s="11" customFormat="1" x14ac:dyDescent="0.25">
      <c r="A9" s="11" t="s">
        <v>364</v>
      </c>
      <c r="B9" s="32" t="s">
        <v>0</v>
      </c>
      <c r="C9" s="32" t="s">
        <v>490</v>
      </c>
      <c r="D9" s="14">
        <f>IF('Indicator Data'!M11="No data",IF((0.1284*LN('Indicator Data'!BD11)-0.4735)&gt;D$136,0,IF((0.1284*LN('Indicator Data'!BD11)-0.4735)&lt;D$135,10,(D$136-(0.1284*LN('Indicator Data'!BD11)-0.4735))/(D$136-D$135)*10)),IF('Indicator Data'!M11&gt;D$136,0,IF('Indicator Data'!M11&lt;D$135,10,(D$136-'Indicator Data'!M11)/(D$136-D$135)*10)))</f>
        <v>9.6153846153846168</v>
      </c>
      <c r="E9" s="14">
        <f>IF('Indicator Data'!N11="No data","x",IF('Indicator Data'!N11&gt;E$136,10,IF('Indicator Data'!N11&lt;E$135,0,10-(E$136-'Indicator Data'!N11)/(E$136-E$135)*10)))</f>
        <v>8.5500000000000007</v>
      </c>
      <c r="F9" s="54">
        <f t="shared" si="0"/>
        <v>9.1538881428756547</v>
      </c>
      <c r="G9" s="14">
        <f>IF('Indicator Data'!AE11="No data","x",IF('Indicator Data'!AE11&gt;G$136,10,IF('Indicator Data'!AE11&lt;G$135,0,10-(G$136-'Indicator Data'!AE11)/(G$136-G$135)*10)))</f>
        <v>8.0933333333333337</v>
      </c>
      <c r="H9" s="14">
        <f>IF('Indicator Data'!AF11="No data","x",IF('Indicator Data'!AF11&gt;H$136,10,IF('Indicator Data'!AF11&lt;H$135,0,10-(H$136-'Indicator Data'!AF11)/(H$136-H$135)*10)))</f>
        <v>2.3250000000000002</v>
      </c>
      <c r="I9" s="54">
        <f t="shared" si="1"/>
        <v>5.2091666666666665</v>
      </c>
      <c r="J9" s="37">
        <f>SUM('Indicator Data'!P11,SUM('Indicator Data'!Q11:R11)*1000000)</f>
        <v>2459161658</v>
      </c>
      <c r="K9" s="37">
        <f>J9/'Indicator Data (national)'!$AY$5</f>
        <v>149.40100804725793</v>
      </c>
      <c r="L9" s="14">
        <f t="shared" si="10"/>
        <v>2.98802016094516</v>
      </c>
      <c r="M9" s="14">
        <f>IF('Indicator Data'!S11="No data","x",IF('Indicator Data'!S11&gt;M$136,10,IF('Indicator Data'!S11&lt;M$135,0,10-(M$136-'Indicator Data'!S11)/(M$136-M$135)*10)))</f>
        <v>7.2044789487851153</v>
      </c>
      <c r="N9" s="135">
        <f>VLOOKUP(C9,'Indicator Data'!$C$5:$O$136,12,FALSE)/VLOOKUP(B9,'Indicator Data (national)'!$B$5:$AY$13,50,FALSE)*1000000</f>
        <v>3.116619717899136E-2</v>
      </c>
      <c r="O9" s="14">
        <f t="shared" si="11"/>
        <v>3.1166197178986721E-3</v>
      </c>
      <c r="P9" s="54">
        <f t="shared" si="12"/>
        <v>3.3985385764827245</v>
      </c>
      <c r="Q9" s="47">
        <f t="shared" si="2"/>
        <v>6.7288703822251756</v>
      </c>
      <c r="R9" s="37">
        <f>IF(AND('Indicator Data'!AK11="No data",'Indicator Data'!AL11="No data"),0,SUM('Indicator Data'!AK11:AM11))</f>
        <v>0</v>
      </c>
      <c r="S9" s="14">
        <f t="shared" si="3"/>
        <v>0</v>
      </c>
      <c r="T9" s="43">
        <f>R9/'Indicator Data'!$BE11</f>
        <v>0</v>
      </c>
      <c r="U9" s="14">
        <f t="shared" si="4"/>
        <v>0</v>
      </c>
      <c r="V9" s="15">
        <f t="shared" si="5"/>
        <v>0</v>
      </c>
      <c r="W9" s="14">
        <f>IF('Indicator Data'!Z11="No data","x",IF('Indicator Data'!Z11&gt;W$136,10,IF('Indicator Data'!Z11&lt;W$135,0,10-(W$136-'Indicator Data'!Z11)/(W$136-W$135)*10)))</f>
        <v>2.1999999999999993</v>
      </c>
      <c r="X9" s="14">
        <f>IF('Indicator Data'!Y11="No data","x",IF('Indicator Data'!Y11&gt;X$136,10,IF('Indicator Data'!Y11&lt;X$135,0,10-(X$136-'Indicator Data'!Y11)/(X$136-X$135)*10)))</f>
        <v>1.4909090909090903</v>
      </c>
      <c r="Y9" s="14">
        <f>IF('Indicator Data'!AD11="No data","x",IF('Indicator Data'!AD11&gt;Y$136,10,IF('Indicator Data'!AD11&lt;Y$135,0,10-(Y$136-'Indicator Data'!AD11)/(Y$136-Y$135)*10)))</f>
        <v>10</v>
      </c>
      <c r="Z9" s="140">
        <f>IF('Indicator Data'!AA11="No data","x",'Indicator Data'!AA11/'Indicator Data'!$BE11*100000)</f>
        <v>0</v>
      </c>
      <c r="AA9" s="138">
        <f t="shared" si="13"/>
        <v>0</v>
      </c>
      <c r="AB9" s="140">
        <f>IF('Indicator Data'!AB11="No data","x",'Indicator Data'!AB11/'Indicator Data'!$BE11*100000)</f>
        <v>0.27676642712532401</v>
      </c>
      <c r="AC9" s="138">
        <f t="shared" si="14"/>
        <v>4.8070446910729236</v>
      </c>
      <c r="AD9" s="54">
        <f t="shared" si="15"/>
        <v>3.6995907563964026</v>
      </c>
      <c r="AE9" s="14">
        <f>IF('Indicator Data'!T11="No data","x",IF('Indicator Data'!T11&gt;AE$136,10,IF('Indicator Data'!T11&lt;AE$135,0,10-(AE$136-'Indicator Data'!T11)/(AE$136-AE$135)*10)))</f>
        <v>7.8769230769230774</v>
      </c>
      <c r="AF9" s="14">
        <f>IF('Indicator Data'!U11="No data","x",IF('Indicator Data'!U11&gt;AF$136,10,IF('Indicator Data'!U11&lt;AF$135,0,10-(AF$136-'Indicator Data'!U11)/(AF$136-AF$135)*10)))</f>
        <v>5.0888800829360648</v>
      </c>
      <c r="AG9" s="54">
        <f t="shared" si="6"/>
        <v>6.4829015799295711</v>
      </c>
      <c r="AH9" s="14">
        <f>IF('Indicator Data'!AN11="No data","x",IF('Indicator Data'!AN11&gt;AH$136,10,IF('Indicator Data'!AN11&lt;AH$135,0,10-(AH$136-'Indicator Data'!AN11)/(AH$136-AH$135)*10)))</f>
        <v>4.1555729574523612</v>
      </c>
      <c r="AI9" s="14">
        <f>IF('Indicator Data'!AS11="No data","x",IF('Indicator Data'!AS11&gt;AI$136,10,IF('Indicator Data'!AS11&lt;AI$135,0,10-(AI$136-'Indicator Data'!AS11)/(AI$136-AI$135)*10)))</f>
        <v>6.499968496566126</v>
      </c>
      <c r="AJ9" s="54">
        <f t="shared" si="16"/>
        <v>5.3277707270092431</v>
      </c>
      <c r="AK9" s="37">
        <f>'Indicator Data'!AI11+'Indicator Data'!AH11*0.5+'Indicator Data'!AG11*0.25</f>
        <v>0</v>
      </c>
      <c r="AL9" s="44">
        <f>AK9/'Indicator Data'!BE11</f>
        <v>0</v>
      </c>
      <c r="AM9" s="54">
        <f t="shared" si="7"/>
        <v>0</v>
      </c>
      <c r="AN9" s="14">
        <f>IF('Indicator Data'!AJ11="No data","x",IF(('Indicator Data'!AJ11)^2&gt;AN$135,10,IF(('Indicator Data'!AJ11)^2&lt;AN$136,0,10-(AN$135-('Indicator Data'!AJ11)^2)/(AN$135-AN$136)*10)))</f>
        <v>0</v>
      </c>
      <c r="AO9" s="54">
        <f t="shared" si="17"/>
        <v>0</v>
      </c>
      <c r="AP9" s="38">
        <f t="shared" si="8"/>
        <v>3.5636165173802259</v>
      </c>
      <c r="AQ9" s="57">
        <f t="shared" si="9"/>
        <v>1.9535431456819552</v>
      </c>
    </row>
    <row r="10" spans="1:43" s="11" customFormat="1" x14ac:dyDescent="0.25">
      <c r="A10" s="11" t="s">
        <v>365</v>
      </c>
      <c r="B10" s="32" t="s">
        <v>0</v>
      </c>
      <c r="C10" s="32" t="s">
        <v>491</v>
      </c>
      <c r="D10" s="14">
        <f>IF('Indicator Data'!M12="No data",IF((0.1284*LN('Indicator Data'!BD12)-0.4735)&gt;D$136,0,IF((0.1284*LN('Indicator Data'!BD12)-0.4735)&lt;D$135,10,(D$136-(0.1284*LN('Indicator Data'!BD12)-0.4735))/(D$136-D$135)*10)),IF('Indicator Data'!M12&gt;D$136,0,IF('Indicator Data'!M12&lt;D$135,10,(D$136-'Indicator Data'!M12)/(D$136-D$135)*10)))</f>
        <v>9.1230769230769244</v>
      </c>
      <c r="E10" s="14">
        <f>IF('Indicator Data'!N12="No data","x",IF('Indicator Data'!N12&gt;E$136,10,IF('Indicator Data'!N12&lt;E$135,0,10-(E$136-'Indicator Data'!N12)/(E$136-E$135)*10)))</f>
        <v>10</v>
      </c>
      <c r="F10" s="54">
        <f t="shared" si="0"/>
        <v>9.6248652110011932</v>
      </c>
      <c r="G10" s="14">
        <f>IF('Indicator Data'!AE12="No data","x",IF('Indicator Data'!AE12&gt;G$136,10,IF('Indicator Data'!AE12&lt;G$135,0,10-(G$136-'Indicator Data'!AE12)/(G$136-G$135)*10)))</f>
        <v>8.0933333333333337</v>
      </c>
      <c r="H10" s="14">
        <f>IF('Indicator Data'!AF12="No data","x",IF('Indicator Data'!AF12&gt;H$136,10,IF('Indicator Data'!AF12&lt;H$135,0,10-(H$136-'Indicator Data'!AF12)/(H$136-H$135)*10)))</f>
        <v>2.3250000000000002</v>
      </c>
      <c r="I10" s="54">
        <f t="shared" si="1"/>
        <v>5.2091666666666665</v>
      </c>
      <c r="J10" s="37">
        <f>SUM('Indicator Data'!P12,SUM('Indicator Data'!Q12:R12)*1000000)</f>
        <v>2459161658</v>
      </c>
      <c r="K10" s="37">
        <f>J10/'Indicator Data (national)'!$AY$5</f>
        <v>149.40100804725793</v>
      </c>
      <c r="L10" s="14">
        <f t="shared" si="10"/>
        <v>2.98802016094516</v>
      </c>
      <c r="M10" s="14">
        <f>IF('Indicator Data'!S12="No data","x",IF('Indicator Data'!S12&gt;M$136,10,IF('Indicator Data'!S12&lt;M$135,0,10-(M$136-'Indicator Data'!S12)/(M$136-M$135)*10)))</f>
        <v>7.2044789487851153</v>
      </c>
      <c r="N10" s="135">
        <f>VLOOKUP(C10,'Indicator Data'!$C$5:$O$136,12,FALSE)/VLOOKUP(B10,'Indicator Data (national)'!$B$5:$AY$13,50,FALSE)*1000000</f>
        <v>4.2405469066151988E-2</v>
      </c>
      <c r="O10" s="14">
        <f t="shared" si="11"/>
        <v>4.2405469066153501E-3</v>
      </c>
      <c r="P10" s="54">
        <f t="shared" si="12"/>
        <v>3.3989132188789632</v>
      </c>
      <c r="Q10" s="47">
        <f t="shared" si="2"/>
        <v>6.9644525768870045</v>
      </c>
      <c r="R10" s="37">
        <f>IF(AND('Indicator Data'!AK12="No data",'Indicator Data'!AL12="No data"),0,SUM('Indicator Data'!AK12:AM12))</f>
        <v>0</v>
      </c>
      <c r="S10" s="14">
        <f t="shared" si="3"/>
        <v>0</v>
      </c>
      <c r="T10" s="43">
        <f>R10/'Indicator Data'!$BE12</f>
        <v>0</v>
      </c>
      <c r="U10" s="14">
        <f t="shared" si="4"/>
        <v>0</v>
      </c>
      <c r="V10" s="15">
        <f t="shared" si="5"/>
        <v>0</v>
      </c>
      <c r="W10" s="14">
        <f>IF('Indicator Data'!Z12="No data","x",IF('Indicator Data'!Z12&gt;W$136,10,IF('Indicator Data'!Z12&lt;W$135,0,10-(W$136-'Indicator Data'!Z12)/(W$136-W$135)*10)))</f>
        <v>2.1999999999999993</v>
      </c>
      <c r="X10" s="14">
        <f>IF('Indicator Data'!Y12="No data","x",IF('Indicator Data'!Y12&gt;X$136,10,IF('Indicator Data'!Y12&lt;X$135,0,10-(X$136-'Indicator Data'!Y12)/(X$136-X$135)*10)))</f>
        <v>1.4909090909090903</v>
      </c>
      <c r="Y10" s="14">
        <f>IF('Indicator Data'!AD12="No data","x",IF('Indicator Data'!AD12&gt;Y$136,10,IF('Indicator Data'!AD12&lt;Y$135,0,10-(Y$136-'Indicator Data'!AD12)/(Y$136-Y$135)*10)))</f>
        <v>10</v>
      </c>
      <c r="Z10" s="140">
        <f>IF('Indicator Data'!AA12="No data","x",'Indicator Data'!AA12/'Indicator Data'!$BE12*100000)</f>
        <v>0</v>
      </c>
      <c r="AA10" s="138">
        <f t="shared" si="13"/>
        <v>0</v>
      </c>
      <c r="AB10" s="140">
        <f>IF('Indicator Data'!AB12="No data","x",'Indicator Data'!AB12/'Indicator Data'!$BE12*100000)</f>
        <v>1.8358612907940735</v>
      </c>
      <c r="AC10" s="138">
        <f t="shared" si="14"/>
        <v>7.5461328827271821</v>
      </c>
      <c r="AD10" s="54">
        <f t="shared" si="15"/>
        <v>4.2474083947272545</v>
      </c>
      <c r="AE10" s="14">
        <f>IF('Indicator Data'!T12="No data","x",IF('Indicator Data'!T12&gt;AE$136,10,IF('Indicator Data'!T12&lt;AE$135,0,10-(AE$136-'Indicator Data'!T12)/(AE$136-AE$135)*10)))</f>
        <v>7.8769230769230774</v>
      </c>
      <c r="AF10" s="14">
        <f>IF('Indicator Data'!U12="No data","x",IF('Indicator Data'!U12&gt;AF$136,10,IF('Indicator Data'!U12&lt;AF$135,0,10-(AF$136-'Indicator Data'!U12)/(AF$136-AF$135)*10)))</f>
        <v>7.4889043072212864</v>
      </c>
      <c r="AG10" s="54">
        <f t="shared" si="6"/>
        <v>7.6829136920721819</v>
      </c>
      <c r="AH10" s="14">
        <f>IF('Indicator Data'!AN12="No data","x",IF('Indicator Data'!AN12&gt;AH$136,10,IF('Indicator Data'!AN12&lt;AH$135,0,10-(AH$136-'Indicator Data'!AN12)/(AH$136-AH$135)*10)))</f>
        <v>5.8871435552037585</v>
      </c>
      <c r="AI10" s="14">
        <f>IF('Indicator Data'!AS12="No data","x",IF('Indicator Data'!AS12&gt;AI$136,10,IF('Indicator Data'!AS12&lt;AI$135,0,10-(AI$136-'Indicator Data'!AS12)/(AI$136-AI$135)*10)))</f>
        <v>10</v>
      </c>
      <c r="AJ10" s="54">
        <f t="shared" si="16"/>
        <v>7.9435717776018793</v>
      </c>
      <c r="AK10" s="37">
        <f>'Indicator Data'!AI12+'Indicator Data'!AH12*0.5+'Indicator Data'!AG12*0.25</f>
        <v>547.26139739304574</v>
      </c>
      <c r="AL10" s="44">
        <f>AK10/'Indicator Data'!BE12</f>
        <v>3.8642154439221747E-4</v>
      </c>
      <c r="AM10" s="54">
        <f t="shared" si="7"/>
        <v>3.8642154439221699E-2</v>
      </c>
      <c r="AN10" s="14">
        <f>IF('Indicator Data'!AJ12="No data","x",IF(('Indicator Data'!AJ12)^2&gt;AN$135,10,IF(('Indicator Data'!AJ12)^2&lt;AN$136,0,10-(AN$135-('Indicator Data'!AJ12)^2)/(AN$135-AN$136)*10)))</f>
        <v>0</v>
      </c>
      <c r="AO10" s="54">
        <f t="shared" si="17"/>
        <v>0</v>
      </c>
      <c r="AP10" s="38">
        <f t="shared" si="8"/>
        <v>4.9099979965409801</v>
      </c>
      <c r="AQ10" s="57">
        <f t="shared" si="9"/>
        <v>2.8104330166084091</v>
      </c>
    </row>
    <row r="11" spans="1:43" s="11" customFormat="1" x14ac:dyDescent="0.25">
      <c r="A11" s="11" t="s">
        <v>366</v>
      </c>
      <c r="B11" s="32" t="s">
        <v>0</v>
      </c>
      <c r="C11" s="32" t="s">
        <v>492</v>
      </c>
      <c r="D11" s="14">
        <f>IF('Indicator Data'!M13="No data",IF((0.1284*LN('Indicator Data'!BD13)-0.4735)&gt;D$136,0,IF((0.1284*LN('Indicator Data'!BD13)-0.4735)&lt;D$135,10,(D$136-(0.1284*LN('Indicator Data'!BD13)-0.4735))/(D$136-D$135)*10)),IF('Indicator Data'!M13&gt;D$136,0,IF('Indicator Data'!M13&lt;D$135,10,(D$136-'Indicator Data'!M13)/(D$136-D$135)*10)))</f>
        <v>7.1230769230769226</v>
      </c>
      <c r="E11" s="14">
        <f>IF('Indicator Data'!N13="No data","x",IF('Indicator Data'!N13&gt;E$136,10,IF('Indicator Data'!N13&lt;E$135,0,10-(E$136-'Indicator Data'!N13)/(E$136-E$135)*10)))</f>
        <v>7.65</v>
      </c>
      <c r="F11" s="54">
        <f t="shared" si="0"/>
        <v>7.3958682604086023</v>
      </c>
      <c r="G11" s="14">
        <f>IF('Indicator Data'!AE13="No data","x",IF('Indicator Data'!AE13&gt;G$136,10,IF('Indicator Data'!AE13&lt;G$135,0,10-(G$136-'Indicator Data'!AE13)/(G$136-G$135)*10)))</f>
        <v>8.0933333333333337</v>
      </c>
      <c r="H11" s="14">
        <f>IF('Indicator Data'!AF13="No data","x",IF('Indicator Data'!AF13&gt;H$136,10,IF('Indicator Data'!AF13&lt;H$135,0,10-(H$136-'Indicator Data'!AF13)/(H$136-H$135)*10)))</f>
        <v>2.3250000000000002</v>
      </c>
      <c r="I11" s="54">
        <f t="shared" si="1"/>
        <v>5.2091666666666665</v>
      </c>
      <c r="J11" s="37">
        <f>SUM('Indicator Data'!P13,SUM('Indicator Data'!Q13:R13)*1000000)</f>
        <v>2459161658</v>
      </c>
      <c r="K11" s="37">
        <f>J11/'Indicator Data (national)'!$AY$5</f>
        <v>149.40100804725793</v>
      </c>
      <c r="L11" s="14">
        <f t="shared" si="10"/>
        <v>2.98802016094516</v>
      </c>
      <c r="M11" s="14">
        <f>IF('Indicator Data'!S13="No data","x",IF('Indicator Data'!S13&gt;M$136,10,IF('Indicator Data'!S13&lt;M$135,0,10-(M$136-'Indicator Data'!S13)/(M$136-M$135)*10)))</f>
        <v>7.2044789487851153</v>
      </c>
      <c r="N11" s="135">
        <f>VLOOKUP(C11,'Indicator Data'!$C$5:$O$136,12,FALSE)/VLOOKUP(B11,'Indicator Data (national)'!$B$5:$AY$13,50,FALSE)*1000000</f>
        <v>2.7885544844360691E-2</v>
      </c>
      <c r="O11" s="14">
        <f t="shared" si="11"/>
        <v>2.7885544844359345E-3</v>
      </c>
      <c r="P11" s="54">
        <f t="shared" si="12"/>
        <v>3.3984292214049034</v>
      </c>
      <c r="Q11" s="47">
        <f t="shared" si="2"/>
        <v>5.8498331022221937</v>
      </c>
      <c r="R11" s="37">
        <f>IF(AND('Indicator Data'!AK13="No data",'Indicator Data'!AL13="No data"),0,SUM('Indicator Data'!AK13:AM13))</f>
        <v>1183</v>
      </c>
      <c r="S11" s="14">
        <f t="shared" si="3"/>
        <v>0.24328248209310033</v>
      </c>
      <c r="T11" s="43">
        <f>R11/'Indicator Data'!$BE13</f>
        <v>6.885268609868342E-4</v>
      </c>
      <c r="U11" s="14">
        <f t="shared" si="4"/>
        <v>2.909349299470521</v>
      </c>
      <c r="V11" s="15">
        <f t="shared" si="5"/>
        <v>1.5763158907818107</v>
      </c>
      <c r="W11" s="14">
        <f>IF('Indicator Data'!Z13="No data","x",IF('Indicator Data'!Z13&gt;W$136,10,IF('Indicator Data'!Z13&lt;W$135,0,10-(W$136-'Indicator Data'!Z13)/(W$136-W$135)*10)))</f>
        <v>2.1999999999999993</v>
      </c>
      <c r="X11" s="14">
        <f>IF('Indicator Data'!Y13="No data","x",IF('Indicator Data'!Y13&gt;X$136,10,IF('Indicator Data'!Y13&lt;X$135,0,10-(X$136-'Indicator Data'!Y13)/(X$136-X$135)*10)))</f>
        <v>1.4909090909090903</v>
      </c>
      <c r="Y11" s="14">
        <f>IF('Indicator Data'!AD13="No data","x",IF('Indicator Data'!AD13&gt;Y$136,10,IF('Indicator Data'!AD13&lt;Y$135,0,10-(Y$136-'Indicator Data'!AD13)/(Y$136-Y$135)*10)))</f>
        <v>10</v>
      </c>
      <c r="Z11" s="140">
        <f>IF('Indicator Data'!AA13="No data","x",'Indicator Data'!AA13/'Indicator Data'!$BE13*100000)</f>
        <v>0</v>
      </c>
      <c r="AA11" s="138">
        <f t="shared" si="13"/>
        <v>0</v>
      </c>
      <c r="AB11" s="140">
        <f>IF('Indicator Data'!AB13="No data","x",'Indicator Data'!AB13/'Indicator Data'!$BE13*100000)</f>
        <v>0.2328070535881096</v>
      </c>
      <c r="AC11" s="138">
        <f t="shared" si="14"/>
        <v>4.5566537814380057</v>
      </c>
      <c r="AD11" s="54">
        <f t="shared" si="15"/>
        <v>3.6495125744694192</v>
      </c>
      <c r="AE11" s="14">
        <f>IF('Indicator Data'!T13="No data","x",IF('Indicator Data'!T13&gt;AE$136,10,IF('Indicator Data'!T13&lt;AE$135,0,10-(AE$136-'Indicator Data'!T13)/(AE$136-AE$135)*10)))</f>
        <v>7.8769230769230774</v>
      </c>
      <c r="AF11" s="14">
        <f>IF('Indicator Data'!U13="No data","x",IF('Indicator Data'!U13&gt;AF$136,10,IF('Indicator Data'!U13&lt;AF$135,0,10-(AF$136-'Indicator Data'!U13)/(AF$136-AF$135)*10)))</f>
        <v>4.4444723975405465</v>
      </c>
      <c r="AG11" s="54">
        <f t="shared" si="6"/>
        <v>6.1606977372318124</v>
      </c>
      <c r="AH11" s="14">
        <f>IF('Indicator Data'!AN13="No data","x",IF('Indicator Data'!AN13&gt;AH$136,10,IF('Indicator Data'!AN13&lt;AH$135,0,10-(AH$136-'Indicator Data'!AN13)/(AH$136-AH$135)*10)))</f>
        <v>3.7823821983358075</v>
      </c>
      <c r="AI11" s="14">
        <f>IF('Indicator Data'!AS13="No data","x",IF('Indicator Data'!AS13&gt;AI$136,10,IF('Indicator Data'!AS13&lt;AI$135,0,10-(AI$136-'Indicator Data'!AS13)/(AI$136-AI$135)*10)))</f>
        <v>3.9000070716356694</v>
      </c>
      <c r="AJ11" s="54">
        <f t="shared" si="16"/>
        <v>3.8411946349857384</v>
      </c>
      <c r="AK11" s="37">
        <f>'Indicator Data'!AI13+'Indicator Data'!AH13*0.5+'Indicator Data'!AG13*0.25</f>
        <v>6361.9344271344762</v>
      </c>
      <c r="AL11" s="44">
        <f>AK11/'Indicator Data'!BE13</f>
        <v>3.7027580227548384E-3</v>
      </c>
      <c r="AM11" s="54">
        <f t="shared" si="7"/>
        <v>0.37027580227548285</v>
      </c>
      <c r="AN11" s="14">
        <f>IF('Indicator Data'!AJ13="No data","x",IF(('Indicator Data'!AJ13)^2&gt;AN$135,10,IF(('Indicator Data'!AJ13)^2&lt;AN$136,0,10-(AN$135-('Indicator Data'!AJ13)^2)/(AN$135-AN$136)*10)))</f>
        <v>0</v>
      </c>
      <c r="AO11" s="54">
        <f t="shared" si="17"/>
        <v>0</v>
      </c>
      <c r="AP11" s="38">
        <f t="shared" si="8"/>
        <v>3.1465900937857643</v>
      </c>
      <c r="AQ11" s="57">
        <f t="shared" si="9"/>
        <v>2.3967507256206204</v>
      </c>
    </row>
    <row r="12" spans="1:43" s="11" customFormat="1" x14ac:dyDescent="0.25">
      <c r="A12" s="11" t="s">
        <v>373</v>
      </c>
      <c r="B12" s="32" t="s">
        <v>0</v>
      </c>
      <c r="C12" s="32" t="s">
        <v>618</v>
      </c>
      <c r="D12" s="14">
        <f>IF('Indicator Data'!M14="No data",IF((0.1284*LN('Indicator Data'!BD14)-0.4735)&gt;D$136,0,IF((0.1284*LN('Indicator Data'!BD14)-0.4735)&lt;D$135,10,(D$136-(0.1284*LN('Indicator Data'!BD14)-0.4735))/(D$136-D$135)*10)),IF('Indicator Data'!M14&gt;D$136,0,IF('Indicator Data'!M14&lt;D$135,10,(D$136-'Indicator Data'!M14)/(D$136-D$135)*10)))</f>
        <v>8.815384615384616</v>
      </c>
      <c r="E12" s="14">
        <f>IF('Indicator Data'!N14="No data","x",IF('Indicator Data'!N14&gt;E$136,10,IF('Indicator Data'!N14&lt;E$135,0,10-(E$136-'Indicator Data'!N14)/(E$136-E$135)*10)))</f>
        <v>9.6833333333333336</v>
      </c>
      <c r="F12" s="54">
        <f t="shared" si="0"/>
        <v>9.3006450731932659</v>
      </c>
      <c r="G12" s="14">
        <f>IF('Indicator Data'!AE14="No data","x",IF('Indicator Data'!AE14&gt;G$136,10,IF('Indicator Data'!AE14&lt;G$135,0,10-(G$136-'Indicator Data'!AE14)/(G$136-G$135)*10)))</f>
        <v>8.0933333333333337</v>
      </c>
      <c r="H12" s="14">
        <f>IF('Indicator Data'!AF14="No data","x",IF('Indicator Data'!AF14&gt;H$136,10,IF('Indicator Data'!AF14&lt;H$135,0,10-(H$136-'Indicator Data'!AF14)/(H$136-H$135)*10)))</f>
        <v>2.3250000000000002</v>
      </c>
      <c r="I12" s="54">
        <f t="shared" si="1"/>
        <v>5.2091666666666665</v>
      </c>
      <c r="J12" s="37">
        <f>SUM('Indicator Data'!P14,SUM('Indicator Data'!Q14:R14)*1000000)</f>
        <v>2459161658</v>
      </c>
      <c r="K12" s="37">
        <f>J12/'Indicator Data (national)'!$AY$5</f>
        <v>149.40100804725793</v>
      </c>
      <c r="L12" s="14">
        <f t="shared" si="10"/>
        <v>2.98802016094516</v>
      </c>
      <c r="M12" s="14">
        <f>IF('Indicator Data'!S14="No data","x",IF('Indicator Data'!S14&gt;M$136,10,IF('Indicator Data'!S14&lt;M$135,0,10-(M$136-'Indicator Data'!S14)/(M$136-M$135)*10)))</f>
        <v>7.2044789487851153</v>
      </c>
      <c r="N12" s="135">
        <f>VLOOKUP(C12,'Indicator Data'!$C$5:$O$136,12,FALSE)/VLOOKUP(B12,'Indicator Data (national)'!$B$5:$AY$13,50,FALSE)*1000000</f>
        <v>3.5297389007785535E-2</v>
      </c>
      <c r="O12" s="14">
        <f t="shared" si="11"/>
        <v>3.5297389007773461E-3</v>
      </c>
      <c r="P12" s="54">
        <f t="shared" si="12"/>
        <v>3.3986762828770174</v>
      </c>
      <c r="Q12" s="47">
        <f t="shared" si="2"/>
        <v>6.8022832739825541</v>
      </c>
      <c r="R12" s="37">
        <f>IF(AND('Indicator Data'!AK14="No data",'Indicator Data'!AL14="No data"),0,SUM('Indicator Data'!AK14:AM14))</f>
        <v>0</v>
      </c>
      <c r="S12" s="14">
        <f t="shared" si="3"/>
        <v>0</v>
      </c>
      <c r="T12" s="43">
        <f>R12/'Indicator Data'!$BE14</f>
        <v>0</v>
      </c>
      <c r="U12" s="14">
        <f t="shared" si="4"/>
        <v>0</v>
      </c>
      <c r="V12" s="15">
        <f t="shared" si="5"/>
        <v>0</v>
      </c>
      <c r="W12" s="14">
        <f>IF('Indicator Data'!Z14="No data","x",IF('Indicator Data'!Z14&gt;W$136,10,IF('Indicator Data'!Z14&lt;W$135,0,10-(W$136-'Indicator Data'!Z14)/(W$136-W$135)*10)))</f>
        <v>2.1999999999999993</v>
      </c>
      <c r="X12" s="14">
        <f>IF('Indicator Data'!Y14="No data","x",IF('Indicator Data'!Y14&gt;X$136,10,IF('Indicator Data'!Y14&lt;X$135,0,10-(X$136-'Indicator Data'!Y14)/(X$136-X$135)*10)))</f>
        <v>1.4909090909090903</v>
      </c>
      <c r="Y12" s="14">
        <f>IF('Indicator Data'!AD14="No data","x",IF('Indicator Data'!AD14&gt;Y$136,10,IF('Indicator Data'!AD14&lt;Y$135,0,10-(Y$136-'Indicator Data'!AD14)/(Y$136-Y$135)*10)))</f>
        <v>10</v>
      </c>
      <c r="Z12" s="140">
        <f>IF('Indicator Data'!AA14="No data","x",'Indicator Data'!AA14/'Indicator Data'!$BE14*100000)</f>
        <v>0</v>
      </c>
      <c r="AA12" s="138">
        <f t="shared" si="13"/>
        <v>0</v>
      </c>
      <c r="AB12" s="140">
        <f>IF('Indicator Data'!AB14="No data","x",'Indicator Data'!AB14/'Indicator Data'!$BE14*100000)</f>
        <v>0.44646278695465502</v>
      </c>
      <c r="AC12" s="138">
        <f t="shared" si="14"/>
        <v>5.4992842197536778</v>
      </c>
      <c r="AD12" s="54">
        <f t="shared" si="15"/>
        <v>3.8380386621325533</v>
      </c>
      <c r="AE12" s="14">
        <f>IF('Indicator Data'!T14="No data","x",IF('Indicator Data'!T14&gt;AE$136,10,IF('Indicator Data'!T14&lt;AE$135,0,10-(AE$136-'Indicator Data'!T14)/(AE$136-AE$135)*10)))</f>
        <v>7.8769230769230774</v>
      </c>
      <c r="AF12" s="14">
        <f>IF('Indicator Data'!U14="No data","x",IF('Indicator Data'!U14&gt;AF$136,10,IF('Indicator Data'!U14&lt;AF$135,0,10-(AF$136-'Indicator Data'!U14)/(AF$136-AF$135)*10)))</f>
        <v>5.9333626935533532</v>
      </c>
      <c r="AG12" s="54">
        <f t="shared" si="6"/>
        <v>6.9051428852382148</v>
      </c>
      <c r="AH12" s="14">
        <f>IF('Indicator Data'!AN14="No data","x",IF('Indicator Data'!AN14&gt;AH$136,10,IF('Indicator Data'!AN14&lt;AH$135,0,10-(AH$136-'Indicator Data'!AN14)/(AH$136-AH$135)*10)))</f>
        <v>5.6982653769710847</v>
      </c>
      <c r="AI12" s="14">
        <f>IF('Indicator Data'!AS14="No data","x",IF('Indicator Data'!AS14&gt;AI$136,10,IF('Indicator Data'!AS14&lt;AI$135,0,10-(AI$136-'Indicator Data'!AS14)/(AI$136-AI$135)*10)))</f>
        <v>6.5332955500438699</v>
      </c>
      <c r="AJ12" s="54">
        <f t="shared" si="16"/>
        <v>6.1157804635074768</v>
      </c>
      <c r="AK12" s="37">
        <f>'Indicator Data'!AI14+'Indicator Data'!AH14*0.5+'Indicator Data'!AG14*0.25</f>
        <v>519.31075424406788</v>
      </c>
      <c r="AL12" s="44">
        <f>AK12/'Indicator Data'!BE14</f>
        <v>3.8642154439221747E-4</v>
      </c>
      <c r="AM12" s="54">
        <f t="shared" si="7"/>
        <v>3.8642154439221699E-2</v>
      </c>
      <c r="AN12" s="14">
        <f>IF('Indicator Data'!AJ14="No data","x",IF(('Indicator Data'!AJ14)^2&gt;AN$135,10,IF(('Indicator Data'!AJ14)^2&lt;AN$136,0,10-(AN$135-('Indicator Data'!AJ14)^2)/(AN$135-AN$136)*10)))</f>
        <v>0</v>
      </c>
      <c r="AO12" s="54">
        <f t="shared" si="17"/>
        <v>0</v>
      </c>
      <c r="AP12" s="38">
        <f t="shared" si="8"/>
        <v>3.9524793883230775</v>
      </c>
      <c r="AQ12" s="57">
        <f t="shared" si="9"/>
        <v>2.1925712936621462</v>
      </c>
    </row>
    <row r="13" spans="1:43" s="11" customFormat="1" x14ac:dyDescent="0.25">
      <c r="A13" s="11" t="s">
        <v>367</v>
      </c>
      <c r="B13" s="32" t="s">
        <v>0</v>
      </c>
      <c r="C13" s="32" t="s">
        <v>493</v>
      </c>
      <c r="D13" s="14">
        <f>IF('Indicator Data'!M15="No data",IF((0.1284*LN('Indicator Data'!BD15)-0.4735)&gt;D$136,0,IF((0.1284*LN('Indicator Data'!BD15)-0.4735)&lt;D$135,10,(D$136-(0.1284*LN('Indicator Data'!BD15)-0.4735))/(D$136-D$135)*10)),IF('Indicator Data'!M15&gt;D$136,0,IF('Indicator Data'!M15&lt;D$135,10,(D$136-'Indicator Data'!M15)/(D$136-D$135)*10)))</f>
        <v>9.661538461538461</v>
      </c>
      <c r="E13" s="14">
        <f>IF('Indicator Data'!N15="No data","x",IF('Indicator Data'!N15&gt;E$136,10,IF('Indicator Data'!N15&lt;E$135,0,10-(E$136-'Indicator Data'!N15)/(E$136-E$135)*10)))</f>
        <v>8.7333333333333343</v>
      </c>
      <c r="F13" s="54">
        <f t="shared" si="0"/>
        <v>9.2545654926496894</v>
      </c>
      <c r="G13" s="14">
        <f>IF('Indicator Data'!AE15="No data","x",IF('Indicator Data'!AE15&gt;G$136,10,IF('Indicator Data'!AE15&lt;G$135,0,10-(G$136-'Indicator Data'!AE15)/(G$136-G$135)*10)))</f>
        <v>8.0933333333333337</v>
      </c>
      <c r="H13" s="14">
        <f>IF('Indicator Data'!AF15="No data","x",IF('Indicator Data'!AF15&gt;H$136,10,IF('Indicator Data'!AF15&lt;H$135,0,10-(H$136-'Indicator Data'!AF15)/(H$136-H$135)*10)))</f>
        <v>2.3250000000000002</v>
      </c>
      <c r="I13" s="54">
        <f t="shared" ref="I13:I36" si="18">IF(AND(G13="x",H13="x"),"x",AVERAGE(G13,H13))</f>
        <v>5.2091666666666665</v>
      </c>
      <c r="J13" s="37">
        <f>SUM('Indicator Data'!P15,SUM('Indicator Data'!Q15:R15)*1000000)</f>
        <v>2459161658</v>
      </c>
      <c r="K13" s="37">
        <f>J13/'Indicator Data (national)'!$AY$5</f>
        <v>149.40100804725793</v>
      </c>
      <c r="L13" s="14">
        <f t="shared" si="10"/>
        <v>2.98802016094516</v>
      </c>
      <c r="M13" s="14">
        <f>IF('Indicator Data'!S15="No data","x",IF('Indicator Data'!S15&gt;M$136,10,IF('Indicator Data'!S15&lt;M$135,0,10-(M$136-'Indicator Data'!S15)/(M$136-M$135)*10)))</f>
        <v>7.2044789487851153</v>
      </c>
      <c r="N13" s="135">
        <f>VLOOKUP(C13,'Indicator Data'!$C$5:$O$136,12,FALSE)/VLOOKUP(B13,'Indicator Data (national)'!$B$5:$AY$13,50,FALSE)*1000000</f>
        <v>3.1834478210119831E-2</v>
      </c>
      <c r="O13" s="14">
        <f t="shared" si="11"/>
        <v>3.1834478210122086E-3</v>
      </c>
      <c r="P13" s="54">
        <f t="shared" si="12"/>
        <v>3.3985608525170954</v>
      </c>
      <c r="Q13" s="47">
        <f t="shared" ref="Q13:Q35" si="19">AVERAGE(F13,F13,I13,P13)</f>
        <v>6.779214626120786</v>
      </c>
      <c r="R13" s="37">
        <f>IF(AND('Indicator Data'!AK15="No data",'Indicator Data'!AL15="No data"),0,SUM('Indicator Data'!AK15:AM15))</f>
        <v>0</v>
      </c>
      <c r="S13" s="14">
        <f t="shared" ref="S13:S35" si="20">IF(R13=0,0,IF(LOG(R13)&gt;$S$136,10,IF(LOG(R13)&lt;S$135,0,10-(S$136-LOG(R13))/(S$136-S$135)*10)))</f>
        <v>0</v>
      </c>
      <c r="T13" s="43">
        <f>R13/'Indicator Data'!$BE15</f>
        <v>0</v>
      </c>
      <c r="U13" s="14">
        <f t="shared" ref="U13:U35" si="21">IF(T13="x","x",IF(T13&gt;$U$136,10,IF(T13&lt;$U$135,0,((T13*100)/0.0052)^(1/4.0545)/6.5*10)))</f>
        <v>0</v>
      </c>
      <c r="V13" s="15">
        <f t="shared" ref="V13:V36" si="22">AVERAGE(S13,U13)</f>
        <v>0</v>
      </c>
      <c r="W13" s="14">
        <f>IF('Indicator Data'!Z15="No data","x",IF('Indicator Data'!Z15&gt;W$136,10,IF('Indicator Data'!Z15&lt;W$135,0,10-(W$136-'Indicator Data'!Z15)/(W$136-W$135)*10)))</f>
        <v>2.1999999999999993</v>
      </c>
      <c r="X13" s="14">
        <f>IF('Indicator Data'!Y15="No data","x",IF('Indicator Data'!Y15&gt;X$136,10,IF('Indicator Data'!Y15&lt;X$135,0,10-(X$136-'Indicator Data'!Y15)/(X$136-X$135)*10)))</f>
        <v>1.4909090909090903</v>
      </c>
      <c r="Y13" s="14">
        <f>IF('Indicator Data'!AD15="No data","x",IF('Indicator Data'!AD15&gt;Y$136,10,IF('Indicator Data'!AD15&lt;Y$135,0,10-(Y$136-'Indicator Data'!AD15)/(Y$136-Y$135)*10)))</f>
        <v>10</v>
      </c>
      <c r="Z13" s="140">
        <f>IF('Indicator Data'!AA15="No data","x",'Indicator Data'!AA15/'Indicator Data'!$BE15*100000)</f>
        <v>0</v>
      </c>
      <c r="AA13" s="138">
        <f t="shared" si="13"/>
        <v>0</v>
      </c>
      <c r="AB13" s="140">
        <f>IF('Indicator Data'!AB15="No data","x",'Indicator Data'!AB15/'Indicator Data'!$BE15*100000)</f>
        <v>0.50907036115996773</v>
      </c>
      <c r="AC13" s="138">
        <f t="shared" si="14"/>
        <v>5.6892593749906828</v>
      </c>
      <c r="AD13" s="54">
        <f t="shared" si="15"/>
        <v>3.8760336931799544</v>
      </c>
      <c r="AE13" s="14">
        <f>IF('Indicator Data'!T15="No data","x",IF('Indicator Data'!T15&gt;AE$136,10,IF('Indicator Data'!T15&lt;AE$135,0,10-(AE$136-'Indicator Data'!T15)/(AE$136-AE$135)*10)))</f>
        <v>7.8769230769230774</v>
      </c>
      <c r="AF13" s="14">
        <f>IF('Indicator Data'!U15="No data","x",IF('Indicator Data'!U15&gt;AF$136,10,IF('Indicator Data'!U15&lt;AF$135,0,10-(AF$136-'Indicator Data'!U15)/(AF$136-AF$135)*10)))</f>
        <v>5.8888203113420632</v>
      </c>
      <c r="AG13" s="54">
        <f t="shared" ref="AG13:AG36" si="23">IF(AND(AE13="x",AF13="x"),"x",AVERAGE(AF13,AE13))</f>
        <v>6.8828716941325698</v>
      </c>
      <c r="AH13" s="14">
        <f>IF('Indicator Data'!AN15="No data","x",IF('Indicator Data'!AN15&gt;AH$136,10,IF('Indicator Data'!AN15&lt;AH$135,0,10-(AH$136-'Indicator Data'!AN15)/(AH$136-AH$135)*10)))</f>
        <v>4.9967996869331044</v>
      </c>
      <c r="AI13" s="14">
        <f>IF('Indicator Data'!AS15="No data","x",IF('Indicator Data'!AS15&gt;AI$136,10,IF('Indicator Data'!AS15&lt;AI$135,0,10-(AI$136-'Indicator Data'!AS15)/(AI$136-AI$135)*10)))</f>
        <v>4.1667081214991386</v>
      </c>
      <c r="AJ13" s="54">
        <f t="shared" si="16"/>
        <v>4.5817539042161215</v>
      </c>
      <c r="AK13" s="37">
        <f>'Indicator Data'!AI15+'Indicator Data'!AH15*0.5+'Indicator Data'!AG15*0.25</f>
        <v>303.62918282000726</v>
      </c>
      <c r="AL13" s="44">
        <f>AK13/'Indicator Data'!BE15</f>
        <v>3.8642154439221741E-4</v>
      </c>
      <c r="AM13" s="54">
        <f t="shared" ref="AM13:AM35" si="24">IF(AL13="x","x",IF(AL13&gt;AM$136,10,IF(AL13&lt;AM$135,0,10-(AM$136-AL13)/(AM$136-AM$135)*10)))</f>
        <v>3.8642154439221699E-2</v>
      </c>
      <c r="AN13" s="14">
        <f>IF('Indicator Data'!AJ15="No data","x",IF(('Indicator Data'!AJ15)^2&gt;AN$135,10,IF(('Indicator Data'!AJ15)^2&lt;AN$136,0,10-(AN$135-('Indicator Data'!AJ15)^2)/(AN$135-AN$136)*10)))</f>
        <v>0</v>
      </c>
      <c r="AO13" s="54">
        <f t="shared" si="17"/>
        <v>0</v>
      </c>
      <c r="AP13" s="38">
        <f t="shared" si="8"/>
        <v>3.5585364234870642</v>
      </c>
      <c r="AQ13" s="57">
        <f t="shared" si="9"/>
        <v>1.9504617602650656</v>
      </c>
    </row>
    <row r="14" spans="1:43" s="11" customFormat="1" x14ac:dyDescent="0.25">
      <c r="A14" s="11" t="s">
        <v>368</v>
      </c>
      <c r="B14" s="32" t="s">
        <v>0</v>
      </c>
      <c r="C14" s="32" t="s">
        <v>494</v>
      </c>
      <c r="D14" s="14">
        <f>IF('Indicator Data'!M16="No data",IF((0.1284*LN('Indicator Data'!BD16)-0.4735)&gt;D$136,0,IF((0.1284*LN('Indicator Data'!BD16)-0.4735)&lt;D$135,10,(D$136-(0.1284*LN('Indicator Data'!BD16)-0.4735))/(D$136-D$135)*10)),IF('Indicator Data'!M16&gt;D$136,0,IF('Indicator Data'!M16&lt;D$135,10,(D$136-'Indicator Data'!M16)/(D$136-D$135)*10)))</f>
        <v>9.2461538461538471</v>
      </c>
      <c r="E14" s="14">
        <f>IF('Indicator Data'!N16="No data","x",IF('Indicator Data'!N16&gt;E$136,10,IF('Indicator Data'!N16&lt;E$135,0,10-(E$136-'Indicator Data'!N16)/(E$136-E$135)*10)))</f>
        <v>10</v>
      </c>
      <c r="F14" s="54">
        <f t="shared" si="0"/>
        <v>9.6716060785247695</v>
      </c>
      <c r="G14" s="14">
        <f>IF('Indicator Data'!AE16="No data","x",IF('Indicator Data'!AE16&gt;G$136,10,IF('Indicator Data'!AE16&lt;G$135,0,10-(G$136-'Indicator Data'!AE16)/(G$136-G$135)*10)))</f>
        <v>8.0933333333333337</v>
      </c>
      <c r="H14" s="14">
        <f>IF('Indicator Data'!AF16="No data","x",IF('Indicator Data'!AF16&gt;H$136,10,IF('Indicator Data'!AF16&lt;H$135,0,10-(H$136-'Indicator Data'!AF16)/(H$136-H$135)*10)))</f>
        <v>2.3250000000000002</v>
      </c>
      <c r="I14" s="54">
        <f t="shared" si="18"/>
        <v>5.2091666666666665</v>
      </c>
      <c r="J14" s="37">
        <f>SUM('Indicator Data'!P16,SUM('Indicator Data'!Q16:R16)*1000000)</f>
        <v>2459161658</v>
      </c>
      <c r="K14" s="37">
        <f>J14/'Indicator Data (national)'!$AY$5</f>
        <v>149.40100804725793</v>
      </c>
      <c r="L14" s="14">
        <f t="shared" si="10"/>
        <v>2.98802016094516</v>
      </c>
      <c r="M14" s="14">
        <f>IF('Indicator Data'!S16="No data","x",IF('Indicator Data'!S16&gt;M$136,10,IF('Indicator Data'!S16&lt;M$135,0,10-(M$136-'Indicator Data'!S16)/(M$136-M$135)*10)))</f>
        <v>7.2044789487851153</v>
      </c>
      <c r="N14" s="135">
        <f>VLOOKUP(C14,'Indicator Data'!$C$5:$O$136,12,FALSE)/VLOOKUP(B14,'Indicator Data (national)'!$B$5:$AY$13,50,FALSE)*1000000</f>
        <v>4.1919446498058552E-2</v>
      </c>
      <c r="O14" s="14">
        <f t="shared" si="11"/>
        <v>4.1919446498042134E-3</v>
      </c>
      <c r="P14" s="54">
        <f t="shared" si="12"/>
        <v>3.3988970181266929</v>
      </c>
      <c r="Q14" s="47">
        <f t="shared" si="19"/>
        <v>6.9878189604607241</v>
      </c>
      <c r="R14" s="37">
        <f>IF(AND('Indicator Data'!AK16="No data",'Indicator Data'!AL16="No data"),0,SUM('Indicator Data'!AK16:AM16))</f>
        <v>29696</v>
      </c>
      <c r="S14" s="14">
        <f t="shared" si="20"/>
        <v>4.9089931817958945</v>
      </c>
      <c r="T14" s="43">
        <f>R14/'Indicator Data'!$BE16</f>
        <v>2.6472591382857714E-2</v>
      </c>
      <c r="U14" s="14">
        <f t="shared" si="21"/>
        <v>7.1563049954002071</v>
      </c>
      <c r="V14" s="15">
        <f t="shared" si="22"/>
        <v>6.0326490885980508</v>
      </c>
      <c r="W14" s="14">
        <f>IF('Indicator Data'!Z16="No data","x",IF('Indicator Data'!Z16&gt;W$136,10,IF('Indicator Data'!Z16&lt;W$135,0,10-(W$136-'Indicator Data'!Z16)/(W$136-W$135)*10)))</f>
        <v>2.1999999999999993</v>
      </c>
      <c r="X14" s="14">
        <f>IF('Indicator Data'!Y16="No data","x",IF('Indicator Data'!Y16&gt;X$136,10,IF('Indicator Data'!Y16&lt;X$135,0,10-(X$136-'Indicator Data'!Y16)/(X$136-X$135)*10)))</f>
        <v>1.4909090909090903</v>
      </c>
      <c r="Y14" s="14">
        <f>IF('Indicator Data'!AD16="No data","x",IF('Indicator Data'!AD16&gt;Y$136,10,IF('Indicator Data'!AD16&lt;Y$135,0,10-(Y$136-'Indicator Data'!AD16)/(Y$136-Y$135)*10)))</f>
        <v>10</v>
      </c>
      <c r="Z14" s="140">
        <f>IF('Indicator Data'!AA16="No data","x",'Indicator Data'!AA16/'Indicator Data'!$BE16*100000)</f>
        <v>0</v>
      </c>
      <c r="AA14" s="138">
        <f t="shared" si="13"/>
        <v>0</v>
      </c>
      <c r="AB14" s="140">
        <f>IF('Indicator Data'!AB16="No data","x",'Indicator Data'!AB16/'Indicator Data'!$BE16*100000)</f>
        <v>0.80230779379619954</v>
      </c>
      <c r="AC14" s="138">
        <f t="shared" si="14"/>
        <v>6.3478033701869787</v>
      </c>
      <c r="AD14" s="54">
        <f t="shared" si="15"/>
        <v>4.0077424922192133</v>
      </c>
      <c r="AE14" s="14">
        <f>IF('Indicator Data'!T16="No data","x",IF('Indicator Data'!T16&gt;AE$136,10,IF('Indicator Data'!T16&lt;AE$135,0,10-(AE$136-'Indicator Data'!T16)/(AE$136-AE$135)*10)))</f>
        <v>7.8769230769230774</v>
      </c>
      <c r="AF14" s="14">
        <f>IF('Indicator Data'!U16="No data","x",IF('Indicator Data'!U16&gt;AF$136,10,IF('Indicator Data'!U16&lt;AF$135,0,10-(AF$136-'Indicator Data'!U16)/(AF$136-AF$135)*10)))</f>
        <v>5.0888699065037999</v>
      </c>
      <c r="AG14" s="54">
        <f t="shared" si="23"/>
        <v>6.4828964917134382</v>
      </c>
      <c r="AH14" s="14">
        <f>IF('Indicator Data'!AN16="No data","x",IF('Indicator Data'!AN16&gt;AH$136,10,IF('Indicator Data'!AN16&lt;AH$135,0,10-(AH$136-'Indicator Data'!AN16)/(AH$136-AH$135)*10)))</f>
        <v>4.7178900176467788</v>
      </c>
      <c r="AI14" s="14">
        <f>IF('Indicator Data'!AS16="No data","x",IF('Indicator Data'!AS16&gt;AI$136,10,IF('Indicator Data'!AS16&lt;AI$135,0,10-(AI$136-'Indicator Data'!AS16)/(AI$136-AI$135)*10)))</f>
        <v>7.6666905136643297</v>
      </c>
      <c r="AJ14" s="54">
        <f t="shared" si="16"/>
        <v>6.1922902656555543</v>
      </c>
      <c r="AK14" s="37">
        <f>'Indicator Data'!AI16+'Indicator Data'!AH16*0.5+'Indicator Data'!AG16*0.25</f>
        <v>433.47377732359138</v>
      </c>
      <c r="AL14" s="44">
        <f>AK14/'Indicator Data'!BE16</f>
        <v>3.8642154439221741E-4</v>
      </c>
      <c r="AM14" s="54">
        <f t="shared" si="24"/>
        <v>3.8642154439221699E-2</v>
      </c>
      <c r="AN14" s="14">
        <f>IF('Indicator Data'!AJ16="No data","x",IF(('Indicator Data'!AJ16)^2&gt;AN$135,10,IF(('Indicator Data'!AJ16)^2&lt;AN$136,0,10-(AN$135-('Indicator Data'!AJ16)^2)/(AN$135-AN$136)*10)))</f>
        <v>1.5789473684210531</v>
      </c>
      <c r="AO14" s="54">
        <f t="shared" si="17"/>
        <v>1.5789473684210531</v>
      </c>
      <c r="AP14" s="38">
        <f t="shared" si="8"/>
        <v>4.0895292654694053</v>
      </c>
      <c r="AQ14" s="57">
        <f t="shared" si="9"/>
        <v>5.1396090604492706</v>
      </c>
    </row>
    <row r="15" spans="1:43" s="11" customFormat="1" x14ac:dyDescent="0.25">
      <c r="A15" s="11" t="s">
        <v>369</v>
      </c>
      <c r="B15" s="32" t="s">
        <v>0</v>
      </c>
      <c r="C15" s="32" t="s">
        <v>495</v>
      </c>
      <c r="D15" s="14">
        <f>IF('Indicator Data'!M17="No data",IF((0.1284*LN('Indicator Data'!BD17)-0.4735)&gt;D$136,0,IF((0.1284*LN('Indicator Data'!BD17)-0.4735)&lt;D$135,10,(D$136-(0.1284*LN('Indicator Data'!BD17)-0.4735))/(D$136-D$135)*10)),IF('Indicator Data'!M17&gt;D$136,0,IF('Indicator Data'!M17&lt;D$135,10,(D$136-'Indicator Data'!M17)/(D$136-D$135)*10)))</f>
        <v>9.292307692307693</v>
      </c>
      <c r="E15" s="14">
        <f>IF('Indicator Data'!N17="No data","x",IF('Indicator Data'!N17&gt;E$136,10,IF('Indicator Data'!N17&lt;E$135,0,10-(E$136-'Indicator Data'!N17)/(E$136-E$135)*10)))</f>
        <v>10</v>
      </c>
      <c r="F15" s="54">
        <f t="shared" si="0"/>
        <v>9.6895300590569704</v>
      </c>
      <c r="G15" s="14">
        <f>IF('Indicator Data'!AE17="No data","x",IF('Indicator Data'!AE17&gt;G$136,10,IF('Indicator Data'!AE17&lt;G$135,0,10-(G$136-'Indicator Data'!AE17)/(G$136-G$135)*10)))</f>
        <v>8.0933333333333337</v>
      </c>
      <c r="H15" s="14">
        <f>IF('Indicator Data'!AF17="No data","x",IF('Indicator Data'!AF17&gt;H$136,10,IF('Indicator Data'!AF17&lt;H$135,0,10-(H$136-'Indicator Data'!AF17)/(H$136-H$135)*10)))</f>
        <v>2.3250000000000002</v>
      </c>
      <c r="I15" s="54">
        <f t="shared" si="18"/>
        <v>5.2091666666666665</v>
      </c>
      <c r="J15" s="37">
        <f>SUM('Indicator Data'!P17,SUM('Indicator Data'!Q17:R17)*1000000)</f>
        <v>2459161658</v>
      </c>
      <c r="K15" s="37">
        <f>J15/'Indicator Data (national)'!$AY$5</f>
        <v>149.40100804725793</v>
      </c>
      <c r="L15" s="14">
        <f t="shared" si="10"/>
        <v>2.98802016094516</v>
      </c>
      <c r="M15" s="14">
        <f>IF('Indicator Data'!S17="No data","x",IF('Indicator Data'!S17&gt;M$136,10,IF('Indicator Data'!S17&lt;M$135,0,10-(M$136-'Indicator Data'!S17)/(M$136-M$135)*10)))</f>
        <v>7.2044789487851153</v>
      </c>
      <c r="N15" s="135">
        <f>VLOOKUP(C15,'Indicator Data'!$C$5:$O$136,12,FALSE)/VLOOKUP(B15,'Indicator Data (national)'!$B$5:$AY$13,50,FALSE)*1000000</f>
        <v>3.979309776264979E-2</v>
      </c>
      <c r="O15" s="14">
        <f t="shared" si="11"/>
        <v>3.9793097762661489E-3</v>
      </c>
      <c r="P15" s="54">
        <f t="shared" si="12"/>
        <v>3.3988261398355135</v>
      </c>
      <c r="Q15" s="47">
        <f t="shared" si="19"/>
        <v>6.9967632311540306</v>
      </c>
      <c r="R15" s="37">
        <f>IF(AND('Indicator Data'!AK17="No data",'Indicator Data'!AL17="No data"),0,SUM('Indicator Data'!AK17:AM17))</f>
        <v>0</v>
      </c>
      <c r="S15" s="14">
        <f t="shared" si="20"/>
        <v>0</v>
      </c>
      <c r="T15" s="43">
        <f>R15/'Indicator Data'!$BE17</f>
        <v>0</v>
      </c>
      <c r="U15" s="14">
        <f t="shared" si="21"/>
        <v>0</v>
      </c>
      <c r="V15" s="15">
        <f t="shared" si="22"/>
        <v>0</v>
      </c>
      <c r="W15" s="14">
        <f>IF('Indicator Data'!Z17="No data","x",IF('Indicator Data'!Z17&gt;W$136,10,IF('Indicator Data'!Z17&lt;W$135,0,10-(W$136-'Indicator Data'!Z17)/(W$136-W$135)*10)))</f>
        <v>2.1999999999999993</v>
      </c>
      <c r="X15" s="14">
        <f>IF('Indicator Data'!Y17="No data","x",IF('Indicator Data'!Y17&gt;X$136,10,IF('Indicator Data'!Y17&lt;X$135,0,10-(X$136-'Indicator Data'!Y17)/(X$136-X$135)*10)))</f>
        <v>1.4909090909090903</v>
      </c>
      <c r="Y15" s="14">
        <f>IF('Indicator Data'!AD17="No data","x",IF('Indicator Data'!AD17&gt;Y$136,10,IF('Indicator Data'!AD17&lt;Y$135,0,10-(Y$136-'Indicator Data'!AD17)/(Y$136-Y$135)*10)))</f>
        <v>10</v>
      </c>
      <c r="Z15" s="140">
        <f>IF('Indicator Data'!AA17="No data","x",'Indicator Data'!AA17/'Indicator Data'!$BE17*100000)</f>
        <v>0</v>
      </c>
      <c r="AA15" s="138">
        <f t="shared" si="13"/>
        <v>0</v>
      </c>
      <c r="AB15" s="140">
        <f>IF('Indicator Data'!AB17="No data","x",'Indicator Data'!AB17/'Indicator Data'!$BE17*100000)</f>
        <v>0.42352781730704075</v>
      </c>
      <c r="AC15" s="138">
        <f t="shared" si="14"/>
        <v>5.4229398002169384</v>
      </c>
      <c r="AD15" s="54">
        <f t="shared" si="15"/>
        <v>3.8227697782252057</v>
      </c>
      <c r="AE15" s="14">
        <f>IF('Indicator Data'!T17="No data","x",IF('Indicator Data'!T17&gt;AE$136,10,IF('Indicator Data'!T17&lt;AE$135,0,10-(AE$136-'Indicator Data'!T17)/(AE$136-AE$135)*10)))</f>
        <v>7.8769230769230774</v>
      </c>
      <c r="AF15" s="14">
        <f>IF('Indicator Data'!U17="No data","x",IF('Indicator Data'!U17&gt;AF$136,10,IF('Indicator Data'!U17&lt;AF$135,0,10-(AF$136-'Indicator Data'!U17)/(AF$136-AF$135)*10)))</f>
        <v>4.9111208721396258</v>
      </c>
      <c r="AG15" s="54">
        <f t="shared" si="23"/>
        <v>6.394021974531352</v>
      </c>
      <c r="AH15" s="14">
        <f>IF('Indicator Data'!AN17="No data","x",IF('Indicator Data'!AN17&gt;AH$136,10,IF('Indicator Data'!AN17&lt;AH$135,0,10-(AH$136-'Indicator Data'!AN17)/(AH$136-AH$135)*10)))</f>
        <v>4.8122353921590513</v>
      </c>
      <c r="AI15" s="14">
        <f>IF('Indicator Data'!AS17="No data","x",IF('Indicator Data'!AS17&gt;AI$136,10,IF('Indicator Data'!AS17&lt;AI$135,0,10-(AI$136-'Indicator Data'!AS17)/(AI$136-AI$135)*10)))</f>
        <v>5.0667053580065033</v>
      </c>
      <c r="AJ15" s="54">
        <f t="shared" si="16"/>
        <v>4.9394703750827773</v>
      </c>
      <c r="AK15" s="37">
        <f>'Indicator Data'!AI17+'Indicator Data'!AH17*0.5+'Indicator Data'!AG17*0.25</f>
        <v>273.7162910686057</v>
      </c>
      <c r="AL15" s="44">
        <f>AK15/'Indicator Data'!BE17</f>
        <v>3.8642154439221741E-4</v>
      </c>
      <c r="AM15" s="54">
        <f t="shared" si="24"/>
        <v>3.8642154439221699E-2</v>
      </c>
      <c r="AN15" s="14">
        <f>IF('Indicator Data'!AJ17="No data","x",IF(('Indicator Data'!AJ17)^2&gt;AN$135,10,IF(('Indicator Data'!AJ17)^2&lt;AN$136,0,10-(AN$135-('Indicator Data'!AJ17)^2)/(AN$135-AN$136)*10)))</f>
        <v>0</v>
      </c>
      <c r="AO15" s="54">
        <f t="shared" si="17"/>
        <v>0</v>
      </c>
      <c r="AP15" s="38">
        <f t="shared" si="8"/>
        <v>3.4667520657723028</v>
      </c>
      <c r="AQ15" s="57">
        <f t="shared" si="9"/>
        <v>1.8949664331024825</v>
      </c>
    </row>
    <row r="16" spans="1:43" s="11" customFormat="1" x14ac:dyDescent="0.25">
      <c r="A16" s="11" t="s">
        <v>370</v>
      </c>
      <c r="B16" s="32" t="s">
        <v>2</v>
      </c>
      <c r="C16" s="32" t="s">
        <v>496</v>
      </c>
      <c r="D16" s="14">
        <f>IF('Indicator Data'!M18="No data",IF((0.1284*LN('Indicator Data'!BD18)-0.4735)&gt;D$136,0,IF((0.1284*LN('Indicator Data'!BD18)-0.4735)&lt;D$135,10,(D$136-(0.1284*LN('Indicator Data'!BD18)-0.4735))/(D$136-D$135)*10)),IF('Indicator Data'!M18&gt;D$136,0,IF('Indicator Data'!M18&lt;D$135,10,(D$136-'Indicator Data'!M18)/(D$136-D$135)*10)))</f>
        <v>6.861538461538462</v>
      </c>
      <c r="E16" s="14">
        <f>IF('Indicator Data'!N18="No data","x",IF('Indicator Data'!N18&gt;E$136,10,IF('Indicator Data'!N18&lt;E$135,0,10-(E$136-'Indicator Data'!N18)/(E$136-E$135)*10)))</f>
        <v>4.4847700000000001</v>
      </c>
      <c r="F16" s="54">
        <f t="shared" si="0"/>
        <v>5.8045945557316214</v>
      </c>
      <c r="G16" s="14">
        <f>IF('Indicator Data'!AE18="No data","x",IF('Indicator Data'!AE18&gt;G$136,10,IF('Indicator Data'!AE18&lt;G$135,0,10-(G$136-'Indicator Data'!AE18)/(G$136-G$135)*10)))</f>
        <v>8.293333333333333</v>
      </c>
      <c r="H16" s="14">
        <f>IF('Indicator Data'!AF18="No data","x",IF('Indicator Data'!AF18&gt;H$136,10,IF('Indicator Data'!AF18&lt;H$135,0,10-(H$136-'Indicator Data'!AF18)/(H$136-H$135)*10)))</f>
        <v>9.2999999999999989</v>
      </c>
      <c r="I16" s="54">
        <f t="shared" si="18"/>
        <v>8.7966666666666669</v>
      </c>
      <c r="J16" s="37">
        <f>SUM('Indicator Data'!P18,SUM('Indicator Data'!Q18:R18)*1000000)</f>
        <v>1304488760</v>
      </c>
      <c r="K16" s="37">
        <f>J16/'Indicator Data (national)'!$AY$6</f>
        <v>60.115711645050553</v>
      </c>
      <c r="L16" s="14">
        <f t="shared" si="10"/>
        <v>1.2023142329010117</v>
      </c>
      <c r="M16" s="14">
        <f>IF('Indicator Data'!S18="No data","x",IF('Indicator Data'!S18&gt;M$136,10,IF('Indicator Data'!S18&lt;M$135,0,10-(M$136-'Indicator Data'!S18)/(M$136-M$135)*10)))</f>
        <v>1.5271998520240775</v>
      </c>
      <c r="N16" s="135">
        <f>VLOOKUP(C16,'Indicator Data'!$C$5:$O$136,12,FALSE)/VLOOKUP(B16,'Indicator Data (national)'!$B$5:$AY$13,50,FALSE)*1000000</f>
        <v>1.2400496579872716E-2</v>
      </c>
      <c r="O16" s="14">
        <f t="shared" si="11"/>
        <v>1.2400496579871856E-3</v>
      </c>
      <c r="P16" s="54">
        <f t="shared" si="12"/>
        <v>0.91025137819435875</v>
      </c>
      <c r="Q16" s="47">
        <f t="shared" si="19"/>
        <v>5.3290267890810679</v>
      </c>
      <c r="R16" s="37">
        <f>IF(AND('Indicator Data'!AK18="No data",'Indicator Data'!AL18="No data"),0,SUM('Indicator Data'!AK18:AM18))</f>
        <v>20000</v>
      </c>
      <c r="S16" s="14">
        <f t="shared" si="20"/>
        <v>4.3367666522132708</v>
      </c>
      <c r="T16" s="43">
        <f>R16/'Indicator Data'!$BE18</f>
        <v>1.8782746544678989E-2</v>
      </c>
      <c r="U16" s="14">
        <f t="shared" si="21"/>
        <v>6.575523537131982</v>
      </c>
      <c r="V16" s="15">
        <f t="shared" si="22"/>
        <v>5.4561450946726264</v>
      </c>
      <c r="W16" s="14">
        <f>IF('Indicator Data'!Z18="No data","x",IF('Indicator Data'!Z18&gt;W$136,10,IF('Indicator Data'!Z18&lt;W$135,0,10-(W$136-'Indicator Data'!Z18)/(W$136-W$135)*10)))</f>
        <v>9.1999999999999993</v>
      </c>
      <c r="X16" s="14">
        <f>IF('Indicator Data'!Y18="No data","x",IF('Indicator Data'!Y18&gt;X$136,10,IF('Indicator Data'!Y18&lt;X$135,0,10-(X$136-'Indicator Data'!Y18)/(X$136-X$135)*10)))</f>
        <v>5.8</v>
      </c>
      <c r="Y16" s="14">
        <f>IF('Indicator Data'!AD18="No data","x",IF('Indicator Data'!AD18&gt;Y$136,10,IF('Indicator Data'!AD18&lt;Y$135,0,10-(Y$136-'Indicator Data'!AD18)/(Y$136-Y$135)*10)))</f>
        <v>8.5833333333333339</v>
      </c>
      <c r="Z16" s="140">
        <f>IF('Indicator Data'!AA18="No data","x",'Indicator Data'!AA18/'Indicator Data'!$BE18*100000)</f>
        <v>9.3913732723394941E-2</v>
      </c>
      <c r="AA16" s="138">
        <f t="shared" si="13"/>
        <v>2.6297296310827845</v>
      </c>
      <c r="AB16" s="140">
        <f>IF('Indicator Data'!AB18="No data","x",'Indicator Data'!AB18/'Indicator Data'!$BE18*100000)</f>
        <v>0.46956866361697469</v>
      </c>
      <c r="AC16" s="138">
        <f t="shared" si="14"/>
        <v>5.5723303560830093</v>
      </c>
      <c r="AD16" s="54">
        <f t="shared" si="15"/>
        <v>6.3570786640998262</v>
      </c>
      <c r="AE16" s="14">
        <f>IF('Indicator Data'!T18="No data","x",IF('Indicator Data'!T18&gt;AE$136,10,IF('Indicator Data'!T18&lt;AE$135,0,10-(AE$136-'Indicator Data'!T18)/(AE$136-AE$135)*10)))</f>
        <v>9.9230769230769234</v>
      </c>
      <c r="AF16" s="14">
        <f>IF('Indicator Data'!U18="No data","x",IF('Indicator Data'!U18&gt;AF$136,10,IF('Indicator Data'!U18&lt;AF$135,0,10-(AF$136-'Indicator Data'!U18)/(AF$136-AF$135)*10)))</f>
        <v>3.2222153075970992</v>
      </c>
      <c r="AG16" s="54">
        <f t="shared" si="23"/>
        <v>6.5726461153370117</v>
      </c>
      <c r="AH16" s="14">
        <f>IF('Indicator Data'!AN18="No data","x",IF('Indicator Data'!AN18&gt;AH$136,10,IF('Indicator Data'!AN18&lt;AH$135,0,10-(AH$136-'Indicator Data'!AN18)/(AH$136-AH$135)*10)))</f>
        <v>1.1797646799598223</v>
      </c>
      <c r="AI16" s="14">
        <f>IF('Indicator Data'!AS18="No data","x",IF('Indicator Data'!AS18&gt;AI$136,10,IF('Indicator Data'!AS18&lt;AI$135,0,10-(AI$136-'Indicator Data'!AS18)/(AI$136-AI$135)*10)))</f>
        <v>6.2333205582141087</v>
      </c>
      <c r="AJ16" s="54">
        <f t="shared" si="16"/>
        <v>3.7065426190869655</v>
      </c>
      <c r="AK16" s="37">
        <f>'Indicator Data'!AI18+'Indicator Data'!AH18*0.5+'Indicator Data'!AG18*0.25</f>
        <v>5000</v>
      </c>
      <c r="AL16" s="44">
        <f>AK16/'Indicator Data'!BE18</f>
        <v>4.6956866361697472E-3</v>
      </c>
      <c r="AM16" s="54">
        <f t="shared" si="24"/>
        <v>0.46956866361697536</v>
      </c>
      <c r="AN16" s="14" t="str">
        <f>IF('Indicator Data'!AJ18="No data","x",IF(('Indicator Data'!AJ18)^2&gt;AN$135,10,IF(('Indicator Data'!AJ18)^2&lt;AN$136,0,10-(AN$135-('Indicator Data'!AJ18)^2)/(AN$135-AN$136)*10)))</f>
        <v>x</v>
      </c>
      <c r="AO16" s="54" t="str">
        <f t="shared" si="17"/>
        <v>x</v>
      </c>
      <c r="AP16" s="38">
        <f t="shared" si="8"/>
        <v>4.6898716340426452</v>
      </c>
      <c r="AQ16" s="57">
        <f t="shared" si="9"/>
        <v>5.0851762437037804</v>
      </c>
    </row>
    <row r="17" spans="1:43" s="11" customFormat="1" x14ac:dyDescent="0.25">
      <c r="A17" s="11" t="s">
        <v>360</v>
      </c>
      <c r="B17" s="32" t="s">
        <v>2</v>
      </c>
      <c r="C17" s="32" t="s">
        <v>497</v>
      </c>
      <c r="D17" s="14">
        <f>IF('Indicator Data'!M19="No data",IF((0.1284*LN('Indicator Data'!BD19)-0.4735)&gt;D$136,0,IF((0.1284*LN('Indicator Data'!BD19)-0.4735)&lt;D$135,10,(D$136-(0.1284*LN('Indicator Data'!BD19)-0.4735))/(D$136-D$135)*10)),IF('Indicator Data'!M19&gt;D$136,0,IF('Indicator Data'!M19&lt;D$135,10,(D$136-'Indicator Data'!M19)/(D$136-D$135)*10)))</f>
        <v>6.861538461538462</v>
      </c>
      <c r="E17" s="14">
        <f>IF('Indicator Data'!N19="No data","x",IF('Indicator Data'!N19&gt;E$136,10,IF('Indicator Data'!N19&lt;E$135,0,10-(E$136-'Indicator Data'!N19)/(E$136-E$135)*10)))</f>
        <v>2.9833333333333334</v>
      </c>
      <c r="F17" s="54">
        <f t="shared" si="0"/>
        <v>5.234072558723625</v>
      </c>
      <c r="G17" s="14">
        <f>IF('Indicator Data'!AE19="No data","x",IF('Indicator Data'!AE19&gt;G$136,10,IF('Indicator Data'!AE19&lt;G$135,0,10-(G$136-'Indicator Data'!AE19)/(G$136-G$135)*10)))</f>
        <v>8.293333333333333</v>
      </c>
      <c r="H17" s="14">
        <f>IF('Indicator Data'!AF19="No data","x",IF('Indicator Data'!AF19&gt;H$136,10,IF('Indicator Data'!AF19&lt;H$135,0,10-(H$136-'Indicator Data'!AF19)/(H$136-H$135)*10)))</f>
        <v>9.2999999999999989</v>
      </c>
      <c r="I17" s="54">
        <f t="shared" si="18"/>
        <v>8.7966666666666669</v>
      </c>
      <c r="J17" s="37">
        <f>SUM('Indicator Data'!P19,SUM('Indicator Data'!Q19:R19)*1000000)</f>
        <v>1304488760</v>
      </c>
      <c r="K17" s="37">
        <f>J17/'Indicator Data (national)'!$AY$6</f>
        <v>60.115711645050553</v>
      </c>
      <c r="L17" s="14">
        <f t="shared" si="10"/>
        <v>1.2023142329010117</v>
      </c>
      <c r="M17" s="14">
        <f>IF('Indicator Data'!S19="No data","x",IF('Indicator Data'!S19&gt;M$136,10,IF('Indicator Data'!S19&lt;M$135,0,10-(M$136-'Indicator Data'!S19)/(M$136-M$135)*10)))</f>
        <v>1.5271998520240775</v>
      </c>
      <c r="N17" s="135">
        <f>VLOOKUP(C17,'Indicator Data'!$C$5:$O$136,12,FALSE)/VLOOKUP(B17,'Indicator Data (national)'!$B$5:$AY$13,50,FALSE)*1000000</f>
        <v>8.2489881970804011E-3</v>
      </c>
      <c r="O17" s="14">
        <f t="shared" si="11"/>
        <v>8.2489881970815304E-4</v>
      </c>
      <c r="P17" s="54">
        <f t="shared" si="12"/>
        <v>0.91011299458159911</v>
      </c>
      <c r="Q17" s="47">
        <f t="shared" si="19"/>
        <v>5.043731194673879</v>
      </c>
      <c r="R17" s="37">
        <f>IF(AND('Indicator Data'!AK19="No data",'Indicator Data'!AL19="No data"),0,SUM('Indicator Data'!AK19:AM19))</f>
        <v>0</v>
      </c>
      <c r="S17" s="14">
        <f t="shared" si="20"/>
        <v>0</v>
      </c>
      <c r="T17" s="43">
        <f>R17/'Indicator Data'!$BE19</f>
        <v>0</v>
      </c>
      <c r="U17" s="14">
        <f t="shared" si="21"/>
        <v>0</v>
      </c>
      <c r="V17" s="15">
        <f t="shared" si="22"/>
        <v>0</v>
      </c>
      <c r="W17" s="14">
        <f>IF('Indicator Data'!Z19="No data","x",IF('Indicator Data'!Z19&gt;W$136,10,IF('Indicator Data'!Z19&lt;W$135,0,10-(W$136-'Indicator Data'!Z19)/(W$136-W$135)*10)))</f>
        <v>9.1999999999999993</v>
      </c>
      <c r="X17" s="14">
        <f>IF('Indicator Data'!Y19="No data","x",IF('Indicator Data'!Y19&gt;X$136,10,IF('Indicator Data'!Y19&lt;X$135,0,10-(X$136-'Indicator Data'!Y19)/(X$136-X$135)*10)))</f>
        <v>5.8</v>
      </c>
      <c r="Y17" s="14">
        <f>IF('Indicator Data'!AD19="No data","x",IF('Indicator Data'!AD19&gt;Y$136,10,IF('Indicator Data'!AD19&lt;Y$135,0,10-(Y$136-'Indicator Data'!AD19)/(Y$136-Y$135)*10)))</f>
        <v>8.5833333333333339</v>
      </c>
      <c r="Z17" s="140">
        <f>IF('Indicator Data'!AA19="No data","x",'Indicator Data'!AA19/'Indicator Data'!$BE19*100000)</f>
        <v>0.46062271856277037</v>
      </c>
      <c r="AA17" s="138">
        <f t="shared" si="13"/>
        <v>4.4967797852472966</v>
      </c>
      <c r="AB17" s="140">
        <f>IF('Indicator Data'!AB19="No data","x",'Indicator Data'!AB19/'Indicator Data'!$BE19*100000)</f>
        <v>0.73157725889381187</v>
      </c>
      <c r="AC17" s="138">
        <f t="shared" si="14"/>
        <v>6.2142006565138157</v>
      </c>
      <c r="AD17" s="54">
        <f t="shared" si="15"/>
        <v>6.8588627550188903</v>
      </c>
      <c r="AE17" s="14">
        <f>IF('Indicator Data'!T19="No data","x",IF('Indicator Data'!T19&gt;AE$136,10,IF('Indicator Data'!T19&lt;AE$135,0,10-(AE$136-'Indicator Data'!T19)/(AE$136-AE$135)*10)))</f>
        <v>9.3076923076923084</v>
      </c>
      <c r="AF17" s="14">
        <f>IF('Indicator Data'!U19="No data","x",IF('Indicator Data'!U19&gt;AF$136,10,IF('Indicator Data'!U19&lt;AF$135,0,10-(AF$136-'Indicator Data'!U19)/(AF$136-AF$135)*10)))</f>
        <v>1.8444340468374154</v>
      </c>
      <c r="AG17" s="54">
        <f t="shared" si="23"/>
        <v>5.5760631772648619</v>
      </c>
      <c r="AH17" s="14">
        <f>IF('Indicator Data'!AN19="No data","x",IF('Indicator Data'!AN19&gt;AH$136,10,IF('Indicator Data'!AN19&lt;AH$135,0,10-(AH$136-'Indicator Data'!AN19)/(AH$136-AH$135)*10)))</f>
        <v>1.7491598513394653</v>
      </c>
      <c r="AI17" s="14">
        <f>IF('Indicator Data'!AS19="No data","x",IF('Indicator Data'!AS19&gt;AI$136,10,IF('Indicator Data'!AS19&lt;AI$135,0,10-(AI$136-'Indicator Data'!AS19)/(AI$136-AI$135)*10)))</f>
        <v>0</v>
      </c>
      <c r="AJ17" s="54">
        <f t="shared" si="16"/>
        <v>0.87457992566973264</v>
      </c>
      <c r="AK17" s="37">
        <f>'Indicator Data'!AI19+'Indicator Data'!AH19*0.5+'Indicator Data'!AG19*0.25</f>
        <v>0</v>
      </c>
      <c r="AL17" s="44">
        <f>AK17/'Indicator Data'!BE19</f>
        <v>0</v>
      </c>
      <c r="AM17" s="54">
        <f t="shared" si="24"/>
        <v>0</v>
      </c>
      <c r="AN17" s="14" t="str">
        <f>IF('Indicator Data'!AJ19="No data","x",IF(('Indicator Data'!AJ19)^2&gt;AN$135,10,IF(('Indicator Data'!AJ19)^2&lt;AN$136,0,10-(AN$135-('Indicator Data'!AJ19)^2)/(AN$135-AN$136)*10)))</f>
        <v>x</v>
      </c>
      <c r="AO17" s="54" t="str">
        <f t="shared" si="17"/>
        <v>x</v>
      </c>
      <c r="AP17" s="38">
        <f t="shared" si="8"/>
        <v>3.9180694092415851</v>
      </c>
      <c r="AQ17" s="57">
        <f t="shared" si="9"/>
        <v>2.1711622535209272</v>
      </c>
    </row>
    <row r="18" spans="1:43" s="11" customFormat="1" x14ac:dyDescent="0.25">
      <c r="A18" s="11" t="s">
        <v>371</v>
      </c>
      <c r="B18" s="32" t="s">
        <v>2</v>
      </c>
      <c r="C18" s="32" t="s">
        <v>498</v>
      </c>
      <c r="D18" s="14">
        <f>IF('Indicator Data'!M20="No data",IF((0.1284*LN('Indicator Data'!BD20)-0.4735)&gt;D$136,0,IF((0.1284*LN('Indicator Data'!BD20)-0.4735)&lt;D$135,10,(D$136-(0.1284*LN('Indicator Data'!BD20)-0.4735))/(D$136-D$135)*10)),IF('Indicator Data'!M20&gt;D$136,0,IF('Indicator Data'!M20&lt;D$135,10,(D$136-'Indicator Data'!M20)/(D$136-D$135)*10)))</f>
        <v>6.861538461538462</v>
      </c>
      <c r="E18" s="14">
        <f>IF('Indicator Data'!N20="No data","x",IF('Indicator Data'!N20&gt;E$136,10,IF('Indicator Data'!N20&lt;E$135,0,10-(E$136-'Indicator Data'!N20)/(E$136-E$135)*10)))</f>
        <v>9</v>
      </c>
      <c r="F18" s="54">
        <f t="shared" si="0"/>
        <v>8.1158949189161795</v>
      </c>
      <c r="G18" s="14">
        <f>IF('Indicator Data'!AE20="No data","x",IF('Indicator Data'!AE20&gt;G$136,10,IF('Indicator Data'!AE20&lt;G$135,0,10-(G$136-'Indicator Data'!AE20)/(G$136-G$135)*10)))</f>
        <v>8.293333333333333</v>
      </c>
      <c r="H18" s="14">
        <f>IF('Indicator Data'!AF20="No data","x",IF('Indicator Data'!AF20&gt;H$136,10,IF('Indicator Data'!AF20&lt;H$135,0,10-(H$136-'Indicator Data'!AF20)/(H$136-H$135)*10)))</f>
        <v>9.2999999999999989</v>
      </c>
      <c r="I18" s="54">
        <f t="shared" si="18"/>
        <v>8.7966666666666669</v>
      </c>
      <c r="J18" s="37">
        <f>SUM('Indicator Data'!P20,SUM('Indicator Data'!Q20:R20)*1000000)</f>
        <v>1304488760</v>
      </c>
      <c r="K18" s="37">
        <f>J18/'Indicator Data (national)'!$AY$6</f>
        <v>60.115711645050553</v>
      </c>
      <c r="L18" s="14">
        <f t="shared" si="10"/>
        <v>1.2023142329010117</v>
      </c>
      <c r="M18" s="14">
        <f>IF('Indicator Data'!S20="No data","x",IF('Indicator Data'!S20&gt;M$136,10,IF('Indicator Data'!S20&lt;M$135,0,10-(M$136-'Indicator Data'!S20)/(M$136-M$135)*10)))</f>
        <v>1.5271998520240775</v>
      </c>
      <c r="N18" s="135">
        <f>VLOOKUP(C18,'Indicator Data'!$C$5:$O$136,12,FALSE)/VLOOKUP(B18,'Indicator Data (national)'!$B$5:$AY$13,50,FALSE)*1000000</f>
        <v>2.4885215790074959E-2</v>
      </c>
      <c r="O18" s="14">
        <f t="shared" si="11"/>
        <v>2.4885215790089177E-3</v>
      </c>
      <c r="P18" s="54">
        <f t="shared" si="12"/>
        <v>0.91066753550136603</v>
      </c>
      <c r="Q18" s="47">
        <f t="shared" si="19"/>
        <v>6.4847810100000984</v>
      </c>
      <c r="R18" s="37">
        <f>IF(AND('Indicator Data'!AK20="No data",'Indicator Data'!AL20="No data"),0,SUM('Indicator Data'!AK20:AM20))</f>
        <v>28720</v>
      </c>
      <c r="S18" s="14">
        <f t="shared" si="20"/>
        <v>4.8606147852342083</v>
      </c>
      <c r="T18" s="43">
        <f>R18/'Indicator Data'!$BE20</f>
        <v>7.9397617573855397E-3</v>
      </c>
      <c r="U18" s="14">
        <f t="shared" si="21"/>
        <v>5.3173969332509241</v>
      </c>
      <c r="V18" s="15">
        <f t="shared" si="22"/>
        <v>5.0890058592425662</v>
      </c>
      <c r="W18" s="14">
        <f>IF('Indicator Data'!Z20="No data","x",IF('Indicator Data'!Z20&gt;W$136,10,IF('Indicator Data'!Z20&lt;W$135,0,10-(W$136-'Indicator Data'!Z20)/(W$136-W$135)*10)))</f>
        <v>9.1999999999999993</v>
      </c>
      <c r="X18" s="14">
        <f>IF('Indicator Data'!Y20="No data","x",IF('Indicator Data'!Y20&gt;X$136,10,IF('Indicator Data'!Y20&lt;X$135,0,10-(X$136-'Indicator Data'!Y20)/(X$136-X$135)*10)))</f>
        <v>5.8</v>
      </c>
      <c r="Y18" s="14">
        <f>IF('Indicator Data'!AD20="No data","x",IF('Indicator Data'!AD20&gt;Y$136,10,IF('Indicator Data'!AD20&lt;Y$135,0,10-(Y$136-'Indicator Data'!AD20)/(Y$136-Y$135)*10)))</f>
        <v>8.5833333333333339</v>
      </c>
      <c r="Z18" s="140">
        <f>IF('Indicator Data'!AA20="No data","x",'Indicator Data'!AA20/'Indicator Data'!$BE20*100000)</f>
        <v>56.617799718403852</v>
      </c>
      <c r="AA18" s="138">
        <f t="shared" si="13"/>
        <v>10</v>
      </c>
      <c r="AB18" s="140">
        <f>IF('Indicator Data'!AB20="No data","x",'Indicator Data'!AB20/'Indicator Data'!$BE20*100000)</f>
        <v>0.60819902041254137</v>
      </c>
      <c r="AC18" s="138">
        <f t="shared" si="14"/>
        <v>5.9468190543939716</v>
      </c>
      <c r="AD18" s="54">
        <f t="shared" si="15"/>
        <v>7.9060304775454613</v>
      </c>
      <c r="AE18" s="14">
        <f>IF('Indicator Data'!T20="No data","x",IF('Indicator Data'!T20&gt;AE$136,10,IF('Indicator Data'!T20&lt;AE$135,0,10-(AE$136-'Indicator Data'!T20)/(AE$136-AE$135)*10)))</f>
        <v>10</v>
      </c>
      <c r="AF18" s="14">
        <f>IF('Indicator Data'!U20="No data","x",IF('Indicator Data'!U20&gt;AF$136,10,IF('Indicator Data'!U20&lt;AF$135,0,10-(AF$136-'Indicator Data'!U20)/(AF$136-AF$135)*10)))</f>
        <v>5.9555702118626339</v>
      </c>
      <c r="AG18" s="54">
        <f t="shared" si="23"/>
        <v>7.977785105931317</v>
      </c>
      <c r="AH18" s="14">
        <f>IF('Indicator Data'!AN20="No data","x",IF('Indicator Data'!AN20&gt;AH$136,10,IF('Indicator Data'!AN20&lt;AH$135,0,10-(AH$136-'Indicator Data'!AN20)/(AH$136-AH$135)*10)))</f>
        <v>2.5628534282087543</v>
      </c>
      <c r="AI18" s="14">
        <f>IF('Indicator Data'!AS20="No data","x",IF('Indicator Data'!AS20&gt;AI$136,10,IF('Indicator Data'!AS20&lt;AI$135,0,10-(AI$136-'Indicator Data'!AS20)/(AI$136-AI$135)*10)))</f>
        <v>7.1333312137469544</v>
      </c>
      <c r="AJ18" s="54">
        <f t="shared" si="16"/>
        <v>4.8480923209778544</v>
      </c>
      <c r="AK18" s="37">
        <f>'Indicator Data'!AI20+'Indicator Data'!AH20*0.5+'Indicator Data'!AG20*0.25</f>
        <v>6171.8512854301089</v>
      </c>
      <c r="AL18" s="44">
        <f>AK18/'Indicator Data'!BE20</f>
        <v>1.7062335936047621E-3</v>
      </c>
      <c r="AM18" s="54">
        <f t="shared" si="24"/>
        <v>0.17062335936047646</v>
      </c>
      <c r="AN18" s="14" t="str">
        <f>IF('Indicator Data'!AJ20="No data","x",IF(('Indicator Data'!AJ20)^2&gt;AN$135,10,IF(('Indicator Data'!AJ20)^2&lt;AN$136,0,10-(AN$135-('Indicator Data'!AJ20)^2)/(AN$135-AN$136)*10)))</f>
        <v>x</v>
      </c>
      <c r="AO18" s="54" t="str">
        <f t="shared" si="17"/>
        <v>x</v>
      </c>
      <c r="AP18" s="38">
        <f t="shared" si="8"/>
        <v>5.9893863555991889</v>
      </c>
      <c r="AQ18" s="57">
        <f t="shared" si="9"/>
        <v>5.5574127443654442</v>
      </c>
    </row>
    <row r="19" spans="1:43" s="11" customFormat="1" x14ac:dyDescent="0.25">
      <c r="A19" s="11" t="s">
        <v>365</v>
      </c>
      <c r="B19" s="32" t="s">
        <v>2</v>
      </c>
      <c r="C19" s="32" t="s">
        <v>499</v>
      </c>
      <c r="D19" s="14">
        <f>IF('Indicator Data'!M21="No data",IF((0.1284*LN('Indicator Data'!BD21)-0.4735)&gt;D$136,0,IF((0.1284*LN('Indicator Data'!BD21)-0.4735)&lt;D$135,10,(D$136-(0.1284*LN('Indicator Data'!BD21)-0.4735))/(D$136-D$135)*10)),IF('Indicator Data'!M21&gt;D$136,0,IF('Indicator Data'!M21&lt;D$135,10,(D$136-'Indicator Data'!M21)/(D$136-D$135)*10)))</f>
        <v>6.861538461538462</v>
      </c>
      <c r="E19" s="14">
        <f>IF('Indicator Data'!N21="No data","x",IF('Indicator Data'!N21&gt;E$136,10,IF('Indicator Data'!N21&lt;E$135,0,10-(E$136-'Indicator Data'!N21)/(E$136-E$135)*10)))</f>
        <v>4.5662100000000008</v>
      </c>
      <c r="F19" s="54">
        <f t="shared" si="0"/>
        <v>5.8373048238139171</v>
      </c>
      <c r="G19" s="14">
        <f>IF('Indicator Data'!AE21="No data","x",IF('Indicator Data'!AE21&gt;G$136,10,IF('Indicator Data'!AE21&lt;G$135,0,10-(G$136-'Indicator Data'!AE21)/(G$136-G$135)*10)))</f>
        <v>8.293333333333333</v>
      </c>
      <c r="H19" s="14">
        <f>IF('Indicator Data'!AF21="No data","x",IF('Indicator Data'!AF21&gt;H$136,10,IF('Indicator Data'!AF21&lt;H$135,0,10-(H$136-'Indicator Data'!AF21)/(H$136-H$135)*10)))</f>
        <v>9.2999999999999989</v>
      </c>
      <c r="I19" s="54">
        <f t="shared" si="18"/>
        <v>8.7966666666666669</v>
      </c>
      <c r="J19" s="37">
        <f>SUM('Indicator Data'!P21,SUM('Indicator Data'!Q21:R21)*1000000)</f>
        <v>1304488760</v>
      </c>
      <c r="K19" s="37">
        <f>J19/'Indicator Data (national)'!$AY$6</f>
        <v>60.115711645050553</v>
      </c>
      <c r="L19" s="14">
        <f t="shared" si="10"/>
        <v>1.2023142329010117</v>
      </c>
      <c r="M19" s="14">
        <f>IF('Indicator Data'!S21="No data","x",IF('Indicator Data'!S21&gt;M$136,10,IF('Indicator Data'!S21&lt;M$135,0,10-(M$136-'Indicator Data'!S21)/(M$136-M$135)*10)))</f>
        <v>1.5271998520240775</v>
      </c>
      <c r="N19" s="135">
        <f>VLOOKUP(C19,'Indicator Data'!$C$5:$O$136,12,FALSE)/VLOOKUP(B19,'Indicator Data (national)'!$B$5:$AY$13,50,FALSE)*1000000</f>
        <v>1.2625680132533131E-2</v>
      </c>
      <c r="O19" s="14">
        <f t="shared" si="11"/>
        <v>1.2625680132529737E-3</v>
      </c>
      <c r="P19" s="54">
        <f t="shared" si="12"/>
        <v>0.91025888431278068</v>
      </c>
      <c r="Q19" s="47">
        <f t="shared" si="19"/>
        <v>5.3453837996518203</v>
      </c>
      <c r="R19" s="37">
        <f>IF(AND('Indicator Data'!AK21="No data",'Indicator Data'!AL21="No data"),0,SUM('Indicator Data'!AK21:AM21))</f>
        <v>95187</v>
      </c>
      <c r="S19" s="14">
        <f t="shared" si="20"/>
        <v>6.5952587980539272</v>
      </c>
      <c r="T19" s="43">
        <f>R19/'Indicator Data'!$BE21</f>
        <v>0.11724789491577199</v>
      </c>
      <c r="U19" s="14">
        <f t="shared" si="21"/>
        <v>10</v>
      </c>
      <c r="V19" s="15">
        <f t="shared" si="22"/>
        <v>8.2976293990269632</v>
      </c>
      <c r="W19" s="14">
        <f>IF('Indicator Data'!Z21="No data","x",IF('Indicator Data'!Z21&gt;W$136,10,IF('Indicator Data'!Z21&lt;W$135,0,10-(W$136-'Indicator Data'!Z21)/(W$136-W$135)*10)))</f>
        <v>9.1999999999999993</v>
      </c>
      <c r="X19" s="14">
        <f>IF('Indicator Data'!Y21="No data","x",IF('Indicator Data'!Y21&gt;X$136,10,IF('Indicator Data'!Y21&lt;X$135,0,10-(X$136-'Indicator Data'!Y21)/(X$136-X$135)*10)))</f>
        <v>5.8</v>
      </c>
      <c r="Y19" s="14">
        <f>IF('Indicator Data'!AD21="No data","x",IF('Indicator Data'!AD21&gt;Y$136,10,IF('Indicator Data'!AD21&lt;Y$135,0,10-(Y$136-'Indicator Data'!AD21)/(Y$136-Y$135)*10)))</f>
        <v>8.5833333333333339</v>
      </c>
      <c r="Z19" s="140">
        <f>IF('Indicator Data'!AA21="No data","x",'Indicator Data'!AA21/'Indicator Data'!$BE21*100000)</f>
        <v>0</v>
      </c>
      <c r="AA19" s="138">
        <f t="shared" si="13"/>
        <v>0</v>
      </c>
      <c r="AB19" s="140">
        <f>IF('Indicator Data'!AB21="No data","x",'Indicator Data'!AB21/'Indicator Data'!$BE21*100000)</f>
        <v>1.8476456067914526</v>
      </c>
      <c r="AC19" s="138">
        <f t="shared" si="14"/>
        <v>7.5553955790533189</v>
      </c>
      <c r="AD19" s="54">
        <f t="shared" si="15"/>
        <v>6.2277457824773306</v>
      </c>
      <c r="AE19" s="14">
        <f>IF('Indicator Data'!T21="No data","x",IF('Indicator Data'!T21&gt;AE$136,10,IF('Indicator Data'!T21&lt;AE$135,0,10-(AE$136-'Indicator Data'!T21)/(AE$136-AE$135)*10)))</f>
        <v>7.384615384615385</v>
      </c>
      <c r="AF19" s="14">
        <f>IF('Indicator Data'!U21="No data","x",IF('Indicator Data'!U21&gt;AF$136,10,IF('Indicator Data'!U21&lt;AF$135,0,10-(AF$136-'Indicator Data'!U21)/(AF$136-AF$135)*10)))</f>
        <v>3.4444210944158407</v>
      </c>
      <c r="AG19" s="54">
        <f t="shared" si="23"/>
        <v>5.4145182395156128</v>
      </c>
      <c r="AH19" s="14">
        <f>IF('Indicator Data'!AN21="No data","x",IF('Indicator Data'!AN21&gt;AH$136,10,IF('Indicator Data'!AN21&lt;AH$135,0,10-(AH$136-'Indicator Data'!AN21)/(AH$136-AH$135)*10)))</f>
        <v>1.4239343868132455</v>
      </c>
      <c r="AI19" s="14">
        <f>IF('Indicator Data'!AS21="No data","x",IF('Indicator Data'!AS21&gt;AI$136,10,IF('Indicator Data'!AS21&lt;AI$135,0,10-(AI$136-'Indicator Data'!AS21)/(AI$136-AI$135)*10)))</f>
        <v>2.4999740266293831</v>
      </c>
      <c r="AJ19" s="54">
        <f t="shared" si="16"/>
        <v>1.9619542067213143</v>
      </c>
      <c r="AK19" s="37">
        <f>'Indicator Data'!AI21+'Indicator Data'!AH21*0.5+'Indicator Data'!AG21*0.25</f>
        <v>0</v>
      </c>
      <c r="AL19" s="44">
        <f>AK19/'Indicator Data'!BE21</f>
        <v>0</v>
      </c>
      <c r="AM19" s="54">
        <f t="shared" si="24"/>
        <v>0</v>
      </c>
      <c r="AN19" s="14" t="str">
        <f>IF('Indicator Data'!AJ21="No data","x",IF(('Indicator Data'!AJ21)^2&gt;AN$135,10,IF(('Indicator Data'!AJ21)^2&lt;AN$136,0,10-(AN$135-('Indicator Data'!AJ21)^2)/(AN$135-AN$136)*10)))</f>
        <v>x</v>
      </c>
      <c r="AO19" s="54" t="str">
        <f t="shared" si="17"/>
        <v>x</v>
      </c>
      <c r="AP19" s="38">
        <f t="shared" si="8"/>
        <v>3.818748748335532</v>
      </c>
      <c r="AQ19" s="57">
        <f t="shared" si="9"/>
        <v>6.5815495268559809</v>
      </c>
    </row>
    <row r="20" spans="1:43" s="11" customFormat="1" x14ac:dyDescent="0.25">
      <c r="A20" s="11" t="s">
        <v>372</v>
      </c>
      <c r="B20" s="32" t="s">
        <v>2</v>
      </c>
      <c r="C20" s="32" t="s">
        <v>500</v>
      </c>
      <c r="D20" s="14">
        <f>IF('Indicator Data'!M22="No data",IF((0.1284*LN('Indicator Data'!BD22)-0.4735)&gt;D$136,0,IF((0.1284*LN('Indicator Data'!BD22)-0.4735)&lt;D$135,10,(D$136-(0.1284*LN('Indicator Data'!BD22)-0.4735))/(D$136-D$135)*10)),IF('Indicator Data'!M22&gt;D$136,0,IF('Indicator Data'!M22&lt;D$135,10,(D$136-'Indicator Data'!M22)/(D$136-D$135)*10)))</f>
        <v>6.861538461538462</v>
      </c>
      <c r="E20" s="14">
        <f>IF('Indicator Data'!N22="No data","x",IF('Indicator Data'!N22&gt;E$136,10,IF('Indicator Data'!N22&lt;E$135,0,10-(E$136-'Indicator Data'!N22)/(E$136-E$135)*10)))</f>
        <v>1.5166666666666657</v>
      </c>
      <c r="F20" s="54">
        <f t="shared" si="0"/>
        <v>4.7257928967262268</v>
      </c>
      <c r="G20" s="14">
        <f>IF('Indicator Data'!AE22="No data","x",IF('Indicator Data'!AE22&gt;G$136,10,IF('Indicator Data'!AE22&lt;G$135,0,10-(G$136-'Indicator Data'!AE22)/(G$136-G$135)*10)))</f>
        <v>8.293333333333333</v>
      </c>
      <c r="H20" s="14">
        <f>IF('Indicator Data'!AF22="No data","x",IF('Indicator Data'!AF22&gt;H$136,10,IF('Indicator Data'!AF22&lt;H$135,0,10-(H$136-'Indicator Data'!AF22)/(H$136-H$135)*10)))</f>
        <v>9.2999999999999989</v>
      </c>
      <c r="I20" s="54">
        <f t="shared" si="18"/>
        <v>8.7966666666666669</v>
      </c>
      <c r="J20" s="37">
        <f>SUM('Indicator Data'!P22,SUM('Indicator Data'!Q22:R22)*1000000)</f>
        <v>1304488760</v>
      </c>
      <c r="K20" s="37">
        <f>J20/'Indicator Data (national)'!$AY$6</f>
        <v>60.115711645050553</v>
      </c>
      <c r="L20" s="14">
        <f t="shared" si="10"/>
        <v>1.2023142329010117</v>
      </c>
      <c r="M20" s="14">
        <f>IF('Indicator Data'!S22="No data","x",IF('Indicator Data'!S22&gt;M$136,10,IF('Indicator Data'!S22&lt;M$135,0,10-(M$136-'Indicator Data'!S22)/(M$136-M$135)*10)))</f>
        <v>1.5271998520240775</v>
      </c>
      <c r="N20" s="135">
        <f>VLOOKUP(C20,'Indicator Data'!$C$5:$O$136,12,FALSE)/VLOOKUP(B20,'Indicator Data (national)'!$B$5:$AY$13,50,FALSE)*1000000</f>
        <v>4.1936196979570758E-3</v>
      </c>
      <c r="O20" s="14">
        <f t="shared" si="11"/>
        <v>4.1936196979541762E-4</v>
      </c>
      <c r="P20" s="54">
        <f t="shared" si="12"/>
        <v>0.90997781563162816</v>
      </c>
      <c r="Q20" s="47">
        <f t="shared" si="19"/>
        <v>4.7895575689376866</v>
      </c>
      <c r="R20" s="37">
        <f>IF(AND('Indicator Data'!AK22="No data",'Indicator Data'!AL22="No data"),0,SUM('Indicator Data'!AK22:AM22))</f>
        <v>0</v>
      </c>
      <c r="S20" s="14">
        <f t="shared" si="20"/>
        <v>0</v>
      </c>
      <c r="T20" s="43">
        <f>R20/'Indicator Data'!$BE22</f>
        <v>0</v>
      </c>
      <c r="U20" s="14">
        <f t="shared" si="21"/>
        <v>0</v>
      </c>
      <c r="V20" s="15">
        <f t="shared" si="22"/>
        <v>0</v>
      </c>
      <c r="W20" s="14">
        <f>IF('Indicator Data'!Z22="No data","x",IF('Indicator Data'!Z22&gt;W$136,10,IF('Indicator Data'!Z22&lt;W$135,0,10-(W$136-'Indicator Data'!Z22)/(W$136-W$135)*10)))</f>
        <v>9.1999999999999993</v>
      </c>
      <c r="X20" s="14">
        <f>IF('Indicator Data'!Y22="No data","x",IF('Indicator Data'!Y22&gt;X$136,10,IF('Indicator Data'!Y22&lt;X$135,0,10-(X$136-'Indicator Data'!Y22)/(X$136-X$135)*10)))</f>
        <v>5.8</v>
      </c>
      <c r="Y20" s="14">
        <f>IF('Indicator Data'!AD22="No data","x",IF('Indicator Data'!AD22&gt;Y$136,10,IF('Indicator Data'!AD22&lt;Y$135,0,10-(Y$136-'Indicator Data'!AD22)/(Y$136-Y$135)*10)))</f>
        <v>8.5833333333333339</v>
      </c>
      <c r="Z20" s="140">
        <f>IF('Indicator Data'!AA22="No data","x",'Indicator Data'!AA22/'Indicator Data'!$BE22*100000)</f>
        <v>6.6734936506713027E-2</v>
      </c>
      <c r="AA20" s="138">
        <f t="shared" si="13"/>
        <v>2.2286021531371407</v>
      </c>
      <c r="AB20" s="140">
        <f>IF('Indicator Data'!AB22="No data","x",'Indicator Data'!AB22/'Indicator Data'!$BE22*100000)</f>
        <v>0.13346987301342605</v>
      </c>
      <c r="AC20" s="138">
        <f t="shared" si="14"/>
        <v>3.7512774908975866</v>
      </c>
      <c r="AD20" s="54">
        <f t="shared" si="15"/>
        <v>5.9126425954736117</v>
      </c>
      <c r="AE20" s="14">
        <f>IF('Indicator Data'!T22="No data","x",IF('Indicator Data'!T22&gt;AE$136,10,IF('Indicator Data'!T22&lt;AE$135,0,10-(AE$136-'Indicator Data'!T22)/(AE$136-AE$135)*10)))</f>
        <v>8.1538461538461533</v>
      </c>
      <c r="AF20" s="14">
        <f>IF('Indicator Data'!U22="No data","x",IF('Indicator Data'!U22&gt;AF$136,10,IF('Indicator Data'!U22&lt;AF$135,0,10-(AF$136-'Indicator Data'!U22)/(AF$136-AF$135)*10)))</f>
        <v>3.8888766384007063</v>
      </c>
      <c r="AG20" s="54">
        <f t="shared" si="23"/>
        <v>6.0213613961234298</v>
      </c>
      <c r="AH20" s="14">
        <f>IF('Indicator Data'!AN22="No data","x",IF('Indicator Data'!AN22&gt;AH$136,10,IF('Indicator Data'!AN22&lt;AH$135,0,10-(AH$136-'Indicator Data'!AN22)/(AH$136-AH$135)*10)))</f>
        <v>0.89495325270863546</v>
      </c>
      <c r="AI20" s="14">
        <f>IF('Indicator Data'!AS22="No data","x",IF('Indicator Data'!AS22&gt;AI$136,10,IF('Indicator Data'!AS22&lt;AI$135,0,10-(AI$136-'Indicator Data'!AS22)/(AI$136-AI$135)*10)))</f>
        <v>0</v>
      </c>
      <c r="AJ20" s="54">
        <f t="shared" si="16"/>
        <v>0.44747662635431773</v>
      </c>
      <c r="AK20" s="37">
        <f>'Indicator Data'!AI22+'Indicator Data'!AH22*0.5+'Indicator Data'!AG22*0.25</f>
        <v>0</v>
      </c>
      <c r="AL20" s="44">
        <f>AK20/'Indicator Data'!BE22</f>
        <v>0</v>
      </c>
      <c r="AM20" s="54">
        <f t="shared" si="24"/>
        <v>0</v>
      </c>
      <c r="AN20" s="14" t="str">
        <f>IF('Indicator Data'!AJ22="No data","x",IF(('Indicator Data'!AJ22)^2&gt;AN$135,10,IF(('Indicator Data'!AJ22)^2&lt;AN$136,0,10-(AN$135-('Indicator Data'!AJ22)^2)/(AN$135-AN$136)*10)))</f>
        <v>x</v>
      </c>
      <c r="AO20" s="54" t="str">
        <f t="shared" si="17"/>
        <v>x</v>
      </c>
      <c r="AP20" s="38">
        <f t="shared" si="8"/>
        <v>3.6284057215804308</v>
      </c>
      <c r="AQ20" s="57">
        <f t="shared" si="9"/>
        <v>1.992933058737637</v>
      </c>
    </row>
    <row r="21" spans="1:43" s="11" customFormat="1" x14ac:dyDescent="0.25">
      <c r="A21" s="11" t="s">
        <v>373</v>
      </c>
      <c r="B21" s="32" t="s">
        <v>2</v>
      </c>
      <c r="C21" s="32" t="s">
        <v>501</v>
      </c>
      <c r="D21" s="14">
        <f>IF('Indicator Data'!M23="No data",IF((0.1284*LN('Indicator Data'!BD23)-0.4735)&gt;D$136,0,IF((0.1284*LN('Indicator Data'!BD23)-0.4735)&lt;D$135,10,(D$136-(0.1284*LN('Indicator Data'!BD23)-0.4735))/(D$136-D$135)*10)),IF('Indicator Data'!M23&gt;D$136,0,IF('Indicator Data'!M23&lt;D$135,10,(D$136-'Indicator Data'!M23)/(D$136-D$135)*10)))</f>
        <v>6.861538461538462</v>
      </c>
      <c r="E21" s="14">
        <f>IF('Indicator Data'!N23="No data","x",IF('Indicator Data'!N23&gt;E$136,10,IF('Indicator Data'!N23&lt;E$135,0,10-(E$136-'Indicator Data'!N23)/(E$136-E$135)*10)))</f>
        <v>7.6391300000000006</v>
      </c>
      <c r="F21" s="54">
        <f t="shared" si="0"/>
        <v>7.2699607665384551</v>
      </c>
      <c r="G21" s="14">
        <f>IF('Indicator Data'!AE23="No data","x",IF('Indicator Data'!AE23&gt;G$136,10,IF('Indicator Data'!AE23&lt;G$135,0,10-(G$136-'Indicator Data'!AE23)/(G$136-G$135)*10)))</f>
        <v>8.293333333333333</v>
      </c>
      <c r="H21" s="14">
        <f>IF('Indicator Data'!AF23="No data","x",IF('Indicator Data'!AF23&gt;H$136,10,IF('Indicator Data'!AF23&lt;H$135,0,10-(H$136-'Indicator Data'!AF23)/(H$136-H$135)*10)))</f>
        <v>9.2999999999999989</v>
      </c>
      <c r="I21" s="54">
        <f t="shared" si="18"/>
        <v>8.7966666666666669</v>
      </c>
      <c r="J21" s="37">
        <f>SUM('Indicator Data'!P23,SUM('Indicator Data'!Q23:R23)*1000000)</f>
        <v>1304488760</v>
      </c>
      <c r="K21" s="37">
        <f>J21/'Indicator Data (national)'!$AY$6</f>
        <v>60.115711645050553</v>
      </c>
      <c r="L21" s="14">
        <f t="shared" si="10"/>
        <v>1.2023142329010117</v>
      </c>
      <c r="M21" s="14">
        <f>IF('Indicator Data'!S23="No data","x",IF('Indicator Data'!S23&gt;M$136,10,IF('Indicator Data'!S23&lt;M$135,0,10-(M$136-'Indicator Data'!S23)/(M$136-M$135)*10)))</f>
        <v>1.5271998520240775</v>
      </c>
      <c r="N21" s="135">
        <f>VLOOKUP(C21,'Indicator Data'!$C$5:$O$136,12,FALSE)/VLOOKUP(B21,'Indicator Data (national)'!$B$5:$AY$13,50,FALSE)*1000000</f>
        <v>2.1122377610937257E-2</v>
      </c>
      <c r="O21" s="14">
        <f t="shared" si="11"/>
        <v>2.1122377610929277E-3</v>
      </c>
      <c r="P21" s="54">
        <f t="shared" si="12"/>
        <v>0.91054210756206067</v>
      </c>
      <c r="Q21" s="47">
        <f t="shared" si="19"/>
        <v>6.0617825768264098</v>
      </c>
      <c r="R21" s="37">
        <f>IF(AND('Indicator Data'!AK23="No data",'Indicator Data'!AL23="No data"),0,SUM('Indicator Data'!AK23:AM23))</f>
        <v>0</v>
      </c>
      <c r="S21" s="14">
        <f t="shared" si="20"/>
        <v>0</v>
      </c>
      <c r="T21" s="43">
        <f>R21/'Indicator Data'!$BE23</f>
        <v>0</v>
      </c>
      <c r="U21" s="14">
        <f t="shared" si="21"/>
        <v>0</v>
      </c>
      <c r="V21" s="15">
        <f t="shared" si="22"/>
        <v>0</v>
      </c>
      <c r="W21" s="14">
        <f>IF('Indicator Data'!Z23="No data","x",IF('Indicator Data'!Z23&gt;W$136,10,IF('Indicator Data'!Z23&lt;W$135,0,10-(W$136-'Indicator Data'!Z23)/(W$136-W$135)*10)))</f>
        <v>9.1999999999999993</v>
      </c>
      <c r="X21" s="14">
        <f>IF('Indicator Data'!Y23="No data","x",IF('Indicator Data'!Y23&gt;X$136,10,IF('Indicator Data'!Y23&lt;X$135,0,10-(X$136-'Indicator Data'!Y23)/(X$136-X$135)*10)))</f>
        <v>5.8</v>
      </c>
      <c r="Y21" s="14">
        <f>IF('Indicator Data'!AD23="No data","x",IF('Indicator Data'!AD23&gt;Y$136,10,IF('Indicator Data'!AD23&lt;Y$135,0,10-(Y$136-'Indicator Data'!AD23)/(Y$136-Y$135)*10)))</f>
        <v>8.5833333333333339</v>
      </c>
      <c r="Z21" s="140">
        <f>IF('Indicator Data'!AA23="No data","x",'Indicator Data'!AA23/'Indicator Data'!$BE23*100000)</f>
        <v>7.5222772471418811</v>
      </c>
      <c r="AA21" s="138">
        <f t="shared" si="13"/>
        <v>7.7760818085001118</v>
      </c>
      <c r="AB21" s="140">
        <f>IF('Indicator Data'!AB23="No data","x",'Indicator Data'!AB23/'Indicator Data'!$BE23*100000)</f>
        <v>0.55378728199817528</v>
      </c>
      <c r="AC21" s="138">
        <f t="shared" si="14"/>
        <v>5.8111432591138543</v>
      </c>
      <c r="AD21" s="54">
        <f t="shared" si="15"/>
        <v>7.43411168018946</v>
      </c>
      <c r="AE21" s="14">
        <f>IF('Indicator Data'!T23="No data","x",IF('Indicator Data'!T23&gt;AE$136,10,IF('Indicator Data'!T23&lt;AE$135,0,10-(AE$136-'Indicator Data'!T23)/(AE$136-AE$135)*10)))</f>
        <v>10</v>
      </c>
      <c r="AF21" s="14">
        <f>IF('Indicator Data'!U23="No data","x",IF('Indicator Data'!U23&gt;AF$136,10,IF('Indicator Data'!U23&lt;AF$135,0,10-(AF$136-'Indicator Data'!U23)/(AF$136-AF$135)*10)))</f>
        <v>5.2888961946248045</v>
      </c>
      <c r="AG21" s="54">
        <f t="shared" si="23"/>
        <v>7.6444480973124023</v>
      </c>
      <c r="AH21" s="14">
        <f>IF('Indicator Data'!AN23="No data","x",IF('Indicator Data'!AN23&gt;AH$136,10,IF('Indicator Data'!AN23&lt;AH$135,0,10-(AH$136-'Indicator Data'!AN23)/(AH$136-AH$135)*10)))</f>
        <v>2.2374574737383472</v>
      </c>
      <c r="AI21" s="14">
        <f>IF('Indicator Data'!AS23="No data","x",IF('Indicator Data'!AS23&gt;AI$136,10,IF('Indicator Data'!AS23&lt;AI$135,0,10-(AI$136-'Indicator Data'!AS23)/(AI$136-AI$135)*10)))</f>
        <v>4.9333075607209134</v>
      </c>
      <c r="AJ21" s="54">
        <f t="shared" si="16"/>
        <v>3.5853825172296303</v>
      </c>
      <c r="AK21" s="37">
        <f>'Indicator Data'!AI23+'Indicator Data'!AH23*0.5+'Indicator Data'!AG23*0.25</f>
        <v>6495.1487145698902</v>
      </c>
      <c r="AL21" s="44">
        <f>AK21/'Indicator Data'!BE23</f>
        <v>2.9974422940130013E-3</v>
      </c>
      <c r="AM21" s="54">
        <f t="shared" si="24"/>
        <v>0.29974422940130019</v>
      </c>
      <c r="AN21" s="14" t="str">
        <f>IF('Indicator Data'!AJ23="No data","x",IF(('Indicator Data'!AJ23)^2&gt;AN$135,10,IF(('Indicator Data'!AJ23)^2&lt;AN$136,0,10-(AN$135-('Indicator Data'!AJ23)^2)/(AN$135-AN$136)*10)))</f>
        <v>x</v>
      </c>
      <c r="AO21" s="54" t="str">
        <f t="shared" si="17"/>
        <v>x</v>
      </c>
      <c r="AP21" s="38">
        <f t="shared" si="8"/>
        <v>5.4362062281332779</v>
      </c>
      <c r="AQ21" s="57">
        <f t="shared" si="9"/>
        <v>3.1704248246649769</v>
      </c>
    </row>
    <row r="22" spans="1:43" s="11" customFormat="1" x14ac:dyDescent="0.25">
      <c r="A22" s="11" t="s">
        <v>374</v>
      </c>
      <c r="B22" s="32" t="s">
        <v>2</v>
      </c>
      <c r="C22" s="32" t="s">
        <v>502</v>
      </c>
      <c r="D22" s="14">
        <f>IF('Indicator Data'!M24="No data",IF((0.1284*LN('Indicator Data'!BD24)-0.4735)&gt;D$136,0,IF((0.1284*LN('Indicator Data'!BD24)-0.4735)&lt;D$135,10,(D$136-(0.1284*LN('Indicator Data'!BD24)-0.4735))/(D$136-D$135)*10)),IF('Indicator Data'!M24&gt;D$136,0,IF('Indicator Data'!M24&lt;D$135,10,(D$136-'Indicator Data'!M24)/(D$136-D$135)*10)))</f>
        <v>6.861538461538462</v>
      </c>
      <c r="E22" s="14">
        <f>IF('Indicator Data'!N24="No data","x",IF('Indicator Data'!N24&gt;E$136,10,IF('Indicator Data'!N24&lt;E$135,0,10-(E$136-'Indicator Data'!N24)/(E$136-E$135)*10)))</f>
        <v>2.7831799999999998</v>
      </c>
      <c r="F22" s="54">
        <f t="shared" si="0"/>
        <v>5.1621491615519322</v>
      </c>
      <c r="G22" s="14">
        <f>IF('Indicator Data'!AE24="No data","x",IF('Indicator Data'!AE24&gt;G$136,10,IF('Indicator Data'!AE24&lt;G$135,0,10-(G$136-'Indicator Data'!AE24)/(G$136-G$135)*10)))</f>
        <v>8.293333333333333</v>
      </c>
      <c r="H22" s="14">
        <f>IF('Indicator Data'!AF24="No data","x",IF('Indicator Data'!AF24&gt;H$136,10,IF('Indicator Data'!AF24&lt;H$135,0,10-(H$136-'Indicator Data'!AF24)/(H$136-H$135)*10)))</f>
        <v>9.2999999999999989</v>
      </c>
      <c r="I22" s="54">
        <f t="shared" si="18"/>
        <v>8.7966666666666669</v>
      </c>
      <c r="J22" s="37">
        <f>SUM('Indicator Data'!P24,SUM('Indicator Data'!Q24:R24)*1000000)</f>
        <v>1304488760</v>
      </c>
      <c r="K22" s="37">
        <f>J22/'Indicator Data (national)'!$AY$6</f>
        <v>60.115711645050553</v>
      </c>
      <c r="L22" s="14">
        <f t="shared" si="10"/>
        <v>1.2023142329010117</v>
      </c>
      <c r="M22" s="14">
        <f>IF('Indicator Data'!S24="No data","x",IF('Indicator Data'!S24&gt;M$136,10,IF('Indicator Data'!S24&lt;M$135,0,10-(M$136-'Indicator Data'!S24)/(M$136-M$135)*10)))</f>
        <v>1.5271998520240775</v>
      </c>
      <c r="N22" s="135">
        <f>VLOOKUP(C22,'Indicator Data'!$C$5:$O$136,12,FALSE)/VLOOKUP(B22,'Indicator Data (national)'!$B$5:$AY$13,50,FALSE)*1000000</f>
        <v>7.6955594314023126E-3</v>
      </c>
      <c r="O22" s="14">
        <f t="shared" si="11"/>
        <v>7.6955594314043196E-4</v>
      </c>
      <c r="P22" s="54">
        <f t="shared" si="12"/>
        <v>0.9100945469560765</v>
      </c>
      <c r="Q22" s="47">
        <f t="shared" si="19"/>
        <v>5.0077648841816522</v>
      </c>
      <c r="R22" s="37">
        <f>IF(AND('Indicator Data'!AK24="No data",'Indicator Data'!AL24="No data"),0,SUM('Indicator Data'!AK24:AM24))</f>
        <v>0</v>
      </c>
      <c r="S22" s="14">
        <f t="shared" si="20"/>
        <v>0</v>
      </c>
      <c r="T22" s="43">
        <f>R22/'Indicator Data'!$BE24</f>
        <v>0</v>
      </c>
      <c r="U22" s="14">
        <f t="shared" si="21"/>
        <v>0</v>
      </c>
      <c r="V22" s="15">
        <f t="shared" si="22"/>
        <v>0</v>
      </c>
      <c r="W22" s="14">
        <f>IF('Indicator Data'!Z24="No data","x",IF('Indicator Data'!Z24&gt;W$136,10,IF('Indicator Data'!Z24&lt;W$135,0,10-(W$136-'Indicator Data'!Z24)/(W$136-W$135)*10)))</f>
        <v>9.1999999999999993</v>
      </c>
      <c r="X22" s="14">
        <f>IF('Indicator Data'!Y24="No data","x",IF('Indicator Data'!Y24&gt;X$136,10,IF('Indicator Data'!Y24&lt;X$135,0,10-(X$136-'Indicator Data'!Y24)/(X$136-X$135)*10)))</f>
        <v>5.8</v>
      </c>
      <c r="Y22" s="14">
        <f>IF('Indicator Data'!AD24="No data","x",IF('Indicator Data'!AD24&gt;Y$136,10,IF('Indicator Data'!AD24&lt;Y$135,0,10-(Y$136-'Indicator Data'!AD24)/(Y$136-Y$135)*10)))</f>
        <v>8.5833333333333339</v>
      </c>
      <c r="Z22" s="140">
        <f>IF('Indicator Data'!AA24="No data","x",'Indicator Data'!AA24/'Indicator Data'!$BE24*100000)</f>
        <v>0</v>
      </c>
      <c r="AA22" s="138">
        <f t="shared" si="13"/>
        <v>0</v>
      </c>
      <c r="AB22" s="140">
        <f>IF('Indicator Data'!AB24="No data","x",'Indicator Data'!AB24/'Indicator Data'!$BE24*100000)</f>
        <v>0.70569408270083234</v>
      </c>
      <c r="AC22" s="138">
        <f t="shared" si="14"/>
        <v>6.1620549195225447</v>
      </c>
      <c r="AD22" s="54">
        <f t="shared" si="15"/>
        <v>5.9490776505711764</v>
      </c>
      <c r="AE22" s="14">
        <f>IF('Indicator Data'!T24="No data","x",IF('Indicator Data'!T24&gt;AE$136,10,IF('Indicator Data'!T24&lt;AE$135,0,10-(AE$136-'Indicator Data'!T24)/(AE$136-AE$135)*10)))</f>
        <v>5.2307692307692308</v>
      </c>
      <c r="AF22" s="14">
        <f>IF('Indicator Data'!U24="No data","x",IF('Indicator Data'!U24&gt;AF$136,10,IF('Indicator Data'!U24&lt;AF$135,0,10-(AF$136-'Indicator Data'!U24)/(AF$136-AF$135)*10)))</f>
        <v>1.177809763026934</v>
      </c>
      <c r="AG22" s="54">
        <f t="shared" si="23"/>
        <v>3.2042894968980824</v>
      </c>
      <c r="AH22" s="14">
        <f>IF('Indicator Data'!AN24="No data","x",IF('Indicator Data'!AN24&gt;AH$136,10,IF('Indicator Data'!AN24&lt;AH$135,0,10-(AH$136-'Indicator Data'!AN24)/(AH$136-AH$135)*10)))</f>
        <v>0.61019946290834426</v>
      </c>
      <c r="AI22" s="14">
        <f>IF('Indicator Data'!AS24="No data","x",IF('Indicator Data'!AS24&gt;AI$136,10,IF('Indicator Data'!AS24&lt;AI$135,0,10-(AI$136-'Indicator Data'!AS24)/(AI$136-AI$135)*10)))</f>
        <v>0.63335906622590876</v>
      </c>
      <c r="AJ22" s="54">
        <f t="shared" si="16"/>
        <v>0.62177926456712651</v>
      </c>
      <c r="AK22" s="37">
        <f>'Indicator Data'!AI24+'Indicator Data'!AH24*0.5+'Indicator Data'!AG24*0.25</f>
        <v>0</v>
      </c>
      <c r="AL22" s="44">
        <f>AK22/'Indicator Data'!BE24</f>
        <v>0</v>
      </c>
      <c r="AM22" s="54">
        <f t="shared" si="24"/>
        <v>0</v>
      </c>
      <c r="AN22" s="14" t="str">
        <f>IF('Indicator Data'!AJ24="No data","x",IF(('Indicator Data'!AJ24)^2&gt;AN$135,10,IF(('Indicator Data'!AJ24)^2&lt;AN$136,0,10-(AN$135-('Indicator Data'!AJ24)^2)/(AN$135-AN$136)*10)))</f>
        <v>x</v>
      </c>
      <c r="AO22" s="54" t="str">
        <f t="shared" si="17"/>
        <v>x</v>
      </c>
      <c r="AP22" s="38">
        <f t="shared" si="8"/>
        <v>2.8062568041248563</v>
      </c>
      <c r="AQ22" s="57">
        <f t="shared" si="9"/>
        <v>1.505063070084357</v>
      </c>
    </row>
    <row r="23" spans="1:43" s="11" customFormat="1" x14ac:dyDescent="0.25">
      <c r="A23" s="11" t="s">
        <v>375</v>
      </c>
      <c r="B23" s="32" t="s">
        <v>2</v>
      </c>
      <c r="C23" s="32" t="s">
        <v>503</v>
      </c>
      <c r="D23" s="14">
        <f>IF('Indicator Data'!M25="No data",IF((0.1284*LN('Indicator Data'!BD25)-0.4735)&gt;D$136,0,IF((0.1284*LN('Indicator Data'!BD25)-0.4735)&lt;D$135,10,(D$136-(0.1284*LN('Indicator Data'!BD25)-0.4735))/(D$136-D$135)*10)),IF('Indicator Data'!M25&gt;D$136,0,IF('Indicator Data'!M25&lt;D$135,10,(D$136-'Indicator Data'!M25)/(D$136-D$135)*10)))</f>
        <v>6.861538461538462</v>
      </c>
      <c r="E23" s="14">
        <f>IF('Indicator Data'!N25="No data","x",IF('Indicator Data'!N25&gt;E$136,10,IF('Indicator Data'!N25&lt;E$135,0,10-(E$136-'Indicator Data'!N25)/(E$136-E$135)*10)))</f>
        <v>2.4410766666666674</v>
      </c>
      <c r="F23" s="54">
        <f t="shared" si="0"/>
        <v>5.041190086421917</v>
      </c>
      <c r="G23" s="14">
        <f>IF('Indicator Data'!AE25="No data","x",IF('Indicator Data'!AE25&gt;G$136,10,IF('Indicator Data'!AE25&lt;G$135,0,10-(G$136-'Indicator Data'!AE25)/(G$136-G$135)*10)))</f>
        <v>8.293333333333333</v>
      </c>
      <c r="H23" s="14">
        <f>IF('Indicator Data'!AF25="No data","x",IF('Indicator Data'!AF25&gt;H$136,10,IF('Indicator Data'!AF25&lt;H$135,0,10-(H$136-'Indicator Data'!AF25)/(H$136-H$135)*10)))</f>
        <v>9.2999999999999989</v>
      </c>
      <c r="I23" s="54">
        <f t="shared" si="18"/>
        <v>8.7966666666666669</v>
      </c>
      <c r="J23" s="37">
        <f>SUM('Indicator Data'!P25,SUM('Indicator Data'!Q25:R25)*1000000)</f>
        <v>1304488760</v>
      </c>
      <c r="K23" s="37">
        <f>J23/'Indicator Data (national)'!$AY$6</f>
        <v>60.115711645050553</v>
      </c>
      <c r="L23" s="14">
        <f t="shared" si="10"/>
        <v>1.2023142329010117</v>
      </c>
      <c r="M23" s="14">
        <f>IF('Indicator Data'!S25="No data","x",IF('Indicator Data'!S25&gt;M$136,10,IF('Indicator Data'!S25&lt;M$135,0,10-(M$136-'Indicator Data'!S25)/(M$136-M$135)*10)))</f>
        <v>1.5271998520240775</v>
      </c>
      <c r="N23" s="135">
        <f>VLOOKUP(C23,'Indicator Data'!$C$5:$O$136,12,FALSE)/VLOOKUP(B23,'Indicator Data (national)'!$B$5:$AY$13,50,FALSE)*1000000</f>
        <v>6.7496355122352077E-3</v>
      </c>
      <c r="O23" s="14">
        <f t="shared" si="11"/>
        <v>6.7496355122287355E-4</v>
      </c>
      <c r="P23" s="54">
        <f t="shared" si="12"/>
        <v>0.91006301615877072</v>
      </c>
      <c r="Q23" s="47">
        <f t="shared" si="19"/>
        <v>4.9472774639173176</v>
      </c>
      <c r="R23" s="37">
        <f>IF(AND('Indicator Data'!AK25="No data",'Indicator Data'!AL25="No data"),0,SUM('Indicator Data'!AK25:AM25))</f>
        <v>0</v>
      </c>
      <c r="S23" s="14">
        <f t="shared" si="20"/>
        <v>0</v>
      </c>
      <c r="T23" s="43">
        <f>R23/'Indicator Data'!$BE25</f>
        <v>0</v>
      </c>
      <c r="U23" s="14">
        <f t="shared" si="21"/>
        <v>0</v>
      </c>
      <c r="V23" s="15">
        <f t="shared" si="22"/>
        <v>0</v>
      </c>
      <c r="W23" s="14">
        <f>IF('Indicator Data'!Z25="No data","x",IF('Indicator Data'!Z25&gt;W$136,10,IF('Indicator Data'!Z25&lt;W$135,0,10-(W$136-'Indicator Data'!Z25)/(W$136-W$135)*10)))</f>
        <v>9.1999999999999993</v>
      </c>
      <c r="X23" s="14">
        <f>IF('Indicator Data'!Y25="No data","x",IF('Indicator Data'!Y25&gt;X$136,10,IF('Indicator Data'!Y25&lt;X$135,0,10-(X$136-'Indicator Data'!Y25)/(X$136-X$135)*10)))</f>
        <v>5.8</v>
      </c>
      <c r="Y23" s="14">
        <f>IF('Indicator Data'!AD25="No data","x",IF('Indicator Data'!AD25&gt;Y$136,10,IF('Indicator Data'!AD25&lt;Y$135,0,10-(Y$136-'Indicator Data'!AD25)/(Y$136-Y$135)*10)))</f>
        <v>8.5833333333333339</v>
      </c>
      <c r="Z23" s="140">
        <f>IF('Indicator Data'!AA25="No data","x",'Indicator Data'!AA25/'Indicator Data'!$BE25*100000)</f>
        <v>0.22017035681358452</v>
      </c>
      <c r="AA23" s="138">
        <f t="shared" si="13"/>
        <v>3.6300884967283942</v>
      </c>
      <c r="AB23" s="140">
        <f>IF('Indicator Data'!AB25="No data","x",'Indicator Data'!AB25/'Indicator Data'!$BE25*100000)</f>
        <v>0.66051107044075352</v>
      </c>
      <c r="AC23" s="138">
        <f t="shared" si="14"/>
        <v>6.066267003226729</v>
      </c>
      <c r="AD23" s="54">
        <f t="shared" si="15"/>
        <v>6.6559377666576918</v>
      </c>
      <c r="AE23" s="14">
        <f>IF('Indicator Data'!T25="No data","x",IF('Indicator Data'!T25&gt;AE$136,10,IF('Indicator Data'!T25&lt;AE$135,0,10-(AE$136-'Indicator Data'!T25)/(AE$136-AE$135)*10)))</f>
        <v>7.6923076923076916</v>
      </c>
      <c r="AF23" s="14">
        <f>IF('Indicator Data'!U25="No data","x",IF('Indicator Data'!U25&gt;AF$136,10,IF('Indicator Data'!U25&lt;AF$135,0,10-(AF$136-'Indicator Data'!U25)/(AF$136-AF$135)*10)))</f>
        <v>1.08890410455788</v>
      </c>
      <c r="AG23" s="54">
        <f t="shared" si="23"/>
        <v>4.3906058984327858</v>
      </c>
      <c r="AH23" s="14">
        <f>IF('Indicator Data'!AN25="No data","x",IF('Indicator Data'!AN25&gt;AH$136,10,IF('Indicator Data'!AN25&lt;AH$135,0,10-(AH$136-'Indicator Data'!AN25)/(AH$136-AH$135)*10)))</f>
        <v>0.28480793140064087</v>
      </c>
      <c r="AI23" s="14">
        <f>IF('Indicator Data'!AS25="No data","x",IF('Indicator Data'!AS25&gt;AI$136,10,IF('Indicator Data'!AS25&lt;AI$135,0,10-(AI$136-'Indicator Data'!AS25)/(AI$136-AI$135)*10)))</f>
        <v>0</v>
      </c>
      <c r="AJ23" s="54">
        <f t="shared" si="16"/>
        <v>0.14240396570032043</v>
      </c>
      <c r="AK23" s="37">
        <f>'Indicator Data'!AI25+'Indicator Data'!AH25*0.5+'Indicator Data'!AG25*0.25</f>
        <v>0</v>
      </c>
      <c r="AL23" s="44">
        <f>AK23/'Indicator Data'!BE25</f>
        <v>0</v>
      </c>
      <c r="AM23" s="54">
        <f t="shared" si="24"/>
        <v>0</v>
      </c>
      <c r="AN23" s="14" t="str">
        <f>IF('Indicator Data'!AJ25="No data","x",IF(('Indicator Data'!AJ25)^2&gt;AN$135,10,IF(('Indicator Data'!AJ25)^2&lt;AN$136,0,10-(AN$135-('Indicator Data'!AJ25)^2)/(AN$135-AN$136)*10)))</f>
        <v>x</v>
      </c>
      <c r="AO23" s="54" t="str">
        <f t="shared" si="17"/>
        <v>x</v>
      </c>
      <c r="AP23" s="38">
        <f t="shared" si="8"/>
        <v>3.3388950490297349</v>
      </c>
      <c r="AQ23" s="57">
        <f t="shared" si="9"/>
        <v>1.8182129493238739</v>
      </c>
    </row>
    <row r="24" spans="1:43" s="11" customFormat="1" x14ac:dyDescent="0.25">
      <c r="A24" s="11" t="s">
        <v>376</v>
      </c>
      <c r="B24" s="32" t="s">
        <v>2</v>
      </c>
      <c r="C24" s="32" t="s">
        <v>504</v>
      </c>
      <c r="D24" s="14">
        <f>IF('Indicator Data'!M26="No data",IF((0.1284*LN('Indicator Data'!BD26)-0.4735)&gt;D$136,0,IF((0.1284*LN('Indicator Data'!BD26)-0.4735)&lt;D$135,10,(D$136-(0.1284*LN('Indicator Data'!BD26)-0.4735))/(D$136-D$135)*10)),IF('Indicator Data'!M26&gt;D$136,0,IF('Indicator Data'!M26&lt;D$135,10,(D$136-'Indicator Data'!M26)/(D$136-D$135)*10)))</f>
        <v>6.861538461538462</v>
      </c>
      <c r="E24" s="14">
        <f>IF('Indicator Data'!N26="No data","x",IF('Indicator Data'!N26&gt;E$136,10,IF('Indicator Data'!N26&lt;E$135,0,10-(E$136-'Indicator Data'!N26)/(E$136-E$135)*10)))</f>
        <v>2.1789450000000006</v>
      </c>
      <c r="F24" s="54">
        <f t="shared" si="0"/>
        <v>4.9501137237380686</v>
      </c>
      <c r="G24" s="14">
        <f>IF('Indicator Data'!AE26="No data","x",IF('Indicator Data'!AE26&gt;G$136,10,IF('Indicator Data'!AE26&lt;G$135,0,10-(G$136-'Indicator Data'!AE26)/(G$136-G$135)*10)))</f>
        <v>8.293333333333333</v>
      </c>
      <c r="H24" s="14">
        <f>IF('Indicator Data'!AF26="No data","x",IF('Indicator Data'!AF26&gt;H$136,10,IF('Indicator Data'!AF26&lt;H$135,0,10-(H$136-'Indicator Data'!AF26)/(H$136-H$135)*10)))</f>
        <v>9.2999999999999989</v>
      </c>
      <c r="I24" s="54">
        <f t="shared" si="18"/>
        <v>8.7966666666666669</v>
      </c>
      <c r="J24" s="37">
        <f>SUM('Indicator Data'!P26,SUM('Indicator Data'!Q26:R26)*1000000)</f>
        <v>1304488760</v>
      </c>
      <c r="K24" s="37">
        <f>J24/'Indicator Data (national)'!$AY$6</f>
        <v>60.115711645050553</v>
      </c>
      <c r="L24" s="14">
        <f t="shared" si="10"/>
        <v>1.2023142329010117</v>
      </c>
      <c r="M24" s="14">
        <f>IF('Indicator Data'!S26="No data","x",IF('Indicator Data'!S26&gt;M$136,10,IF('Indicator Data'!S26&lt;M$135,0,10-(M$136-'Indicator Data'!S26)/(M$136-M$135)*10)))</f>
        <v>1.5271998520240775</v>
      </c>
      <c r="N24" s="135">
        <f>VLOOKUP(C24,'Indicator Data'!$C$5:$O$136,12,FALSE)/VLOOKUP(B24,'Indicator Data (national)'!$B$5:$AY$13,50,FALSE)*1000000</f>
        <v>6.0248351688560976E-3</v>
      </c>
      <c r="O24" s="14">
        <f t="shared" si="11"/>
        <v>6.0248351688585444E-4</v>
      </c>
      <c r="P24" s="54">
        <f t="shared" si="12"/>
        <v>0.91003885614732505</v>
      </c>
      <c r="Q24" s="47">
        <f t="shared" si="19"/>
        <v>4.901733242572532</v>
      </c>
      <c r="R24" s="37">
        <f>IF(AND('Indicator Data'!AK26="No data",'Indicator Data'!AL26="No data"),0,SUM('Indicator Data'!AK26:AM26))</f>
        <v>0</v>
      </c>
      <c r="S24" s="14">
        <f t="shared" si="20"/>
        <v>0</v>
      </c>
      <c r="T24" s="43">
        <f>R24/'Indicator Data'!$BE26</f>
        <v>0</v>
      </c>
      <c r="U24" s="14">
        <f t="shared" si="21"/>
        <v>0</v>
      </c>
      <c r="V24" s="15">
        <f t="shared" si="22"/>
        <v>0</v>
      </c>
      <c r="W24" s="14">
        <f>IF('Indicator Data'!Z26="No data","x",IF('Indicator Data'!Z26&gt;W$136,10,IF('Indicator Data'!Z26&lt;W$135,0,10-(W$136-'Indicator Data'!Z26)/(W$136-W$135)*10)))</f>
        <v>9.1999999999999993</v>
      </c>
      <c r="X24" s="14">
        <f>IF('Indicator Data'!Y26="No data","x",IF('Indicator Data'!Y26&gt;X$136,10,IF('Indicator Data'!Y26&lt;X$135,0,10-(X$136-'Indicator Data'!Y26)/(X$136-X$135)*10)))</f>
        <v>5.8</v>
      </c>
      <c r="Y24" s="14">
        <f>IF('Indicator Data'!AD26="No data","x",IF('Indicator Data'!AD26&gt;Y$136,10,IF('Indicator Data'!AD26&lt;Y$135,0,10-(Y$136-'Indicator Data'!AD26)/(Y$136-Y$135)*10)))</f>
        <v>8.5833333333333339</v>
      </c>
      <c r="Z24" s="140">
        <f>IF('Indicator Data'!AA26="No data","x",'Indicator Data'!AA26/'Indicator Data'!$BE26*100000)</f>
        <v>0</v>
      </c>
      <c r="AA24" s="138">
        <f t="shared" si="13"/>
        <v>0</v>
      </c>
      <c r="AB24" s="140">
        <f>IF('Indicator Data'!AB26="No data","x",'Indicator Data'!AB26/'Indicator Data'!$BE26*100000)</f>
        <v>0.84521803807989004</v>
      </c>
      <c r="AC24" s="138">
        <f t="shared" si="14"/>
        <v>6.4232291896749345</v>
      </c>
      <c r="AD24" s="54">
        <f t="shared" si="15"/>
        <v>6.0013125046016542</v>
      </c>
      <c r="AE24" s="14">
        <f>IF('Indicator Data'!T26="No data","x",IF('Indicator Data'!T26&gt;AE$136,10,IF('Indicator Data'!T26&lt;AE$135,0,10-(AE$136-'Indicator Data'!T26)/(AE$136-AE$135)*10)))</f>
        <v>7.9230769230769234</v>
      </c>
      <c r="AF24" s="14">
        <f>IF('Indicator Data'!U26="No data","x",IF('Indicator Data'!U26&gt;AF$136,10,IF('Indicator Data'!U26&lt;AF$135,0,10-(AF$136-'Indicator Data'!U26)/(AF$136-AF$135)*10)))</f>
        <v>1.9111084022402363</v>
      </c>
      <c r="AG24" s="54">
        <f t="shared" si="23"/>
        <v>4.9170926626585798</v>
      </c>
      <c r="AH24" s="14">
        <f>IF('Indicator Data'!AN26="No data","x",IF('Indicator Data'!AN26&gt;AH$136,10,IF('Indicator Data'!AN26&lt;AH$135,0,10-(AH$136-'Indicator Data'!AN26)/(AH$136-AH$135)*10)))</f>
        <v>0.97627496861973206</v>
      </c>
      <c r="AI24" s="14">
        <f>IF('Indicator Data'!AS26="No data","x",IF('Indicator Data'!AS26&gt;AI$136,10,IF('Indicator Data'!AS26&lt;AI$135,0,10-(AI$136-'Indicator Data'!AS26)/(AI$136-AI$135)*10)))</f>
        <v>1.9332654934148792</v>
      </c>
      <c r="AJ24" s="54">
        <f t="shared" si="16"/>
        <v>1.4547702310173056</v>
      </c>
      <c r="AK24" s="37">
        <f>'Indicator Data'!AI26+'Indicator Data'!AH26*0.5+'Indicator Data'!AG26*0.25</f>
        <v>0</v>
      </c>
      <c r="AL24" s="44">
        <f>AK24/'Indicator Data'!BE26</f>
        <v>0</v>
      </c>
      <c r="AM24" s="54">
        <f t="shared" si="24"/>
        <v>0</v>
      </c>
      <c r="AN24" s="14" t="str">
        <f>IF('Indicator Data'!AJ26="No data","x",IF(('Indicator Data'!AJ26)^2&gt;AN$135,10,IF(('Indicator Data'!AJ26)^2&lt;AN$136,0,10-(AN$135-('Indicator Data'!AJ26)^2)/(AN$135-AN$136)*10)))</f>
        <v>x</v>
      </c>
      <c r="AO24" s="54" t="str">
        <f t="shared" si="17"/>
        <v>x</v>
      </c>
      <c r="AP24" s="38">
        <f t="shared" si="8"/>
        <v>3.4773847302820267</v>
      </c>
      <c r="AQ24" s="57">
        <f t="shared" si="9"/>
        <v>1.9013781068806384</v>
      </c>
    </row>
    <row r="25" spans="1:43" s="11" customFormat="1" x14ac:dyDescent="0.25">
      <c r="A25" s="11" t="s">
        <v>369</v>
      </c>
      <c r="B25" s="32" t="s">
        <v>2</v>
      </c>
      <c r="C25" s="32" t="s">
        <v>505</v>
      </c>
      <c r="D25" s="14">
        <f>IF('Indicator Data'!M27="No data",IF((0.1284*LN('Indicator Data'!BD27)-0.4735)&gt;D$136,0,IF((0.1284*LN('Indicator Data'!BD27)-0.4735)&lt;D$135,10,(D$136-(0.1284*LN('Indicator Data'!BD27)-0.4735))/(D$136-D$135)*10)),IF('Indicator Data'!M27&gt;D$136,0,IF('Indicator Data'!M27&lt;D$135,10,(D$136-'Indicator Data'!M27)/(D$136-D$135)*10)))</f>
        <v>6.861538461538462</v>
      </c>
      <c r="E25" s="14">
        <f>IF('Indicator Data'!N27="No data","x",IF('Indicator Data'!N27&gt;E$136,10,IF('Indicator Data'!N27&lt;E$135,0,10-(E$136-'Indicator Data'!N27)/(E$136-E$135)*10)))</f>
        <v>2.154161666666667</v>
      </c>
      <c r="F25" s="54">
        <f t="shared" si="0"/>
        <v>4.941572442562542</v>
      </c>
      <c r="G25" s="14">
        <f>IF('Indicator Data'!AE27="No data","x",IF('Indicator Data'!AE27&gt;G$136,10,IF('Indicator Data'!AE27&lt;G$135,0,10-(G$136-'Indicator Data'!AE27)/(G$136-G$135)*10)))</f>
        <v>8.293333333333333</v>
      </c>
      <c r="H25" s="14">
        <f>IF('Indicator Data'!AF27="No data","x",IF('Indicator Data'!AF27&gt;H$136,10,IF('Indicator Data'!AF27&lt;H$135,0,10-(H$136-'Indicator Data'!AF27)/(H$136-H$135)*10)))</f>
        <v>9.2999999999999989</v>
      </c>
      <c r="I25" s="54">
        <f t="shared" si="18"/>
        <v>8.7966666666666669</v>
      </c>
      <c r="J25" s="37">
        <f>SUM('Indicator Data'!P27,SUM('Indicator Data'!Q27:R27)*1000000)</f>
        <v>1304488760</v>
      </c>
      <c r="K25" s="37">
        <f>J25/'Indicator Data (national)'!$AY$6</f>
        <v>60.115711645050553</v>
      </c>
      <c r="L25" s="14">
        <f t="shared" si="10"/>
        <v>1.2023142329010117</v>
      </c>
      <c r="M25" s="14">
        <f>IF('Indicator Data'!S27="No data","x",IF('Indicator Data'!S27&gt;M$136,10,IF('Indicator Data'!S27&lt;M$135,0,10-(M$136-'Indicator Data'!S27)/(M$136-M$135)*10)))</f>
        <v>1.5271998520240775</v>
      </c>
      <c r="N25" s="135">
        <f>VLOOKUP(C25,'Indicator Data'!$C$5:$O$136,12,FALSE)/VLOOKUP(B25,'Indicator Data (national)'!$B$5:$AY$13,50,FALSE)*1000000</f>
        <v>5.9563086579675021E-3</v>
      </c>
      <c r="O25" s="14">
        <f t="shared" si="11"/>
        <v>5.9563086579750291E-4</v>
      </c>
      <c r="P25" s="54">
        <f t="shared" si="12"/>
        <v>0.91003657193029552</v>
      </c>
      <c r="Q25" s="47">
        <f t="shared" si="19"/>
        <v>4.8974620309305115</v>
      </c>
      <c r="R25" s="37">
        <f>IF(AND('Indicator Data'!AK27="No data",'Indicator Data'!AL27="No data"),0,SUM('Indicator Data'!AK27:AM27))</f>
        <v>0</v>
      </c>
      <c r="S25" s="14">
        <f t="shared" si="20"/>
        <v>0</v>
      </c>
      <c r="T25" s="43">
        <f>R25/'Indicator Data'!$BE27</f>
        <v>0</v>
      </c>
      <c r="U25" s="14">
        <f t="shared" si="21"/>
        <v>0</v>
      </c>
      <c r="V25" s="15">
        <f t="shared" si="22"/>
        <v>0</v>
      </c>
      <c r="W25" s="14">
        <f>IF('Indicator Data'!Z27="No data","x",IF('Indicator Data'!Z27&gt;W$136,10,IF('Indicator Data'!Z27&lt;W$135,0,10-(W$136-'Indicator Data'!Z27)/(W$136-W$135)*10)))</f>
        <v>9.1999999999999993</v>
      </c>
      <c r="X25" s="14">
        <f>IF('Indicator Data'!Y27="No data","x",IF('Indicator Data'!Y27&gt;X$136,10,IF('Indicator Data'!Y27&lt;X$135,0,10-(X$136-'Indicator Data'!Y27)/(X$136-X$135)*10)))</f>
        <v>5.8</v>
      </c>
      <c r="Y25" s="14">
        <f>IF('Indicator Data'!AD27="No data","x",IF('Indicator Data'!AD27&gt;Y$136,10,IF('Indicator Data'!AD27&lt;Y$135,0,10-(Y$136-'Indicator Data'!AD27)/(Y$136-Y$135)*10)))</f>
        <v>8.5833333333333339</v>
      </c>
      <c r="Z25" s="140">
        <f>IF('Indicator Data'!AA27="No data","x",'Indicator Data'!AA27/'Indicator Data'!$BE27*100000)</f>
        <v>0</v>
      </c>
      <c r="AA25" s="138">
        <f t="shared" si="13"/>
        <v>0</v>
      </c>
      <c r="AB25" s="140">
        <f>IF('Indicator Data'!AB27="No data","x",'Indicator Data'!AB27/'Indicator Data'!$BE27*100000)</f>
        <v>0.21105120383606668</v>
      </c>
      <c r="AC25" s="138">
        <f t="shared" si="14"/>
        <v>4.4146261123773893</v>
      </c>
      <c r="AD25" s="54">
        <f t="shared" si="15"/>
        <v>5.599591889142145</v>
      </c>
      <c r="AE25" s="14">
        <f>IF('Indicator Data'!T27="No data","x",IF('Indicator Data'!T27&gt;AE$136,10,IF('Indicator Data'!T27&lt;AE$135,0,10-(AE$136-'Indicator Data'!T27)/(AE$136-AE$135)*10)))</f>
        <v>9.7692307692307701</v>
      </c>
      <c r="AF25" s="14">
        <f>IF('Indicator Data'!U27="No data","x",IF('Indicator Data'!U27&gt;AF$136,10,IF('Indicator Data'!U27&lt;AF$135,0,10-(AF$136-'Indicator Data'!U27)/(AF$136-AF$135)*10)))</f>
        <v>1.7777372017503481</v>
      </c>
      <c r="AG25" s="54">
        <f t="shared" si="23"/>
        <v>5.7734839854905591</v>
      </c>
      <c r="AH25" s="14">
        <f>IF('Indicator Data'!AN27="No data","x",IF('Indicator Data'!AN27&gt;AH$136,10,IF('Indicator Data'!AN27&lt;AH$135,0,10-(AH$136-'Indicator Data'!AN27)/(AH$136-AH$135)*10)))</f>
        <v>1.1391117679272558</v>
      </c>
      <c r="AI25" s="14">
        <f>IF('Indicator Data'!AS27="No data","x",IF('Indicator Data'!AS27&gt;AI$136,10,IF('Indicator Data'!AS27&lt;AI$135,0,10-(AI$136-'Indicator Data'!AS27)/(AI$136-AI$135)*10)))</f>
        <v>0</v>
      </c>
      <c r="AJ25" s="54">
        <f t="shared" si="16"/>
        <v>0.56955588396362788</v>
      </c>
      <c r="AK25" s="37">
        <f>'Indicator Data'!AI27+'Indicator Data'!AH27*0.5+'Indicator Data'!AG27*0.25</f>
        <v>0</v>
      </c>
      <c r="AL25" s="44">
        <f>AK25/'Indicator Data'!BE27</f>
        <v>0</v>
      </c>
      <c r="AM25" s="54">
        <f t="shared" si="24"/>
        <v>0</v>
      </c>
      <c r="AN25" s="14" t="str">
        <f>IF('Indicator Data'!AJ27="No data","x",IF(('Indicator Data'!AJ27)^2&gt;AN$135,10,IF(('Indicator Data'!AJ27)^2&lt;AN$136,0,10-(AN$135-('Indicator Data'!AJ27)^2)/(AN$135-AN$136)*10)))</f>
        <v>x</v>
      </c>
      <c r="AO25" s="54" t="str">
        <f t="shared" si="17"/>
        <v>x</v>
      </c>
      <c r="AP25" s="38">
        <f t="shared" si="8"/>
        <v>3.4494941780358603</v>
      </c>
      <c r="AQ25" s="57">
        <f t="shared" si="9"/>
        <v>1.8845691243118601</v>
      </c>
    </row>
    <row r="26" spans="1:43" s="11" customFormat="1" x14ac:dyDescent="0.25">
      <c r="A26" s="11" t="s">
        <v>377</v>
      </c>
      <c r="B26" s="32" t="s">
        <v>6</v>
      </c>
      <c r="C26" s="32" t="s">
        <v>506</v>
      </c>
      <c r="D26" s="14">
        <f>IF('Indicator Data'!M28="No data",IF((0.1284*LN('Indicator Data'!BD28)-0.4735)&gt;D$136,0,IF((0.1284*LN('Indicator Data'!BD28)-0.4735)&lt;D$135,10,(D$136-(0.1284*LN('Indicator Data'!BD28)-0.4735))/(D$136-D$135)*10)),IF('Indicator Data'!M28&gt;D$136,0,IF('Indicator Data'!M28&lt;D$135,10,(D$136-'Indicator Data'!M28)/(D$136-D$135)*10)))</f>
        <v>7.8307692307692296</v>
      </c>
      <c r="E26" s="14">
        <f>IF('Indicator Data'!N28="No data","x",IF('Indicator Data'!N28&gt;E$136,10,IF('Indicator Data'!N28&lt;E$135,0,10-(E$136-'Indicator Data'!N28)/(E$136-E$135)*10)))</f>
        <v>1.6666666666666661</v>
      </c>
      <c r="F26" s="54">
        <f t="shared" si="0"/>
        <v>5.5450526630103978</v>
      </c>
      <c r="G26" s="14">
        <f>IF('Indicator Data'!AE28="No data","x",IF('Indicator Data'!AE28&gt;G$136,10,IF('Indicator Data'!AE28&lt;G$135,0,10-(G$136-'Indicator Data'!AE28)/(G$136-G$135)*10)))</f>
        <v>8.32</v>
      </c>
      <c r="H26" s="14">
        <f>IF('Indicator Data'!AF28="No data","x",IF('Indicator Data'!AF28&gt;H$136,10,IF('Indicator Data'!AF28&lt;H$135,0,10-(H$136-'Indicator Data'!AF28)/(H$136-H$135)*10)))</f>
        <v>9.35</v>
      </c>
      <c r="I26" s="54">
        <f t="shared" si="18"/>
        <v>8.8350000000000009</v>
      </c>
      <c r="J26" s="37">
        <f>SUM('Indicator Data'!P28,SUM('Indicator Data'!Q28:R28)*1000000)</f>
        <v>291955380</v>
      </c>
      <c r="K26" s="37">
        <f>J26/'Indicator Data (national)'!$AY$8</f>
        <v>162.99201942804504</v>
      </c>
      <c r="L26" s="14">
        <f t="shared" si="10"/>
        <v>3.2598403885609013</v>
      </c>
      <c r="M26" s="14">
        <f>IF('Indicator Data'!S28="No data","x",IF('Indicator Data'!S28&gt;M$136,10,IF('Indicator Data'!S28&lt;M$135,0,10-(M$136-'Indicator Data'!S28)/(M$136-M$135)*10)))</f>
        <v>10</v>
      </c>
      <c r="N26" s="135">
        <f>VLOOKUP(C26,'Indicator Data'!$C$5:$O$136,12,FALSE)/VLOOKUP(B26,'Indicator Data (national)'!$B$5:$AY$13,50,FALSE)*1000000</f>
        <v>5.5827715669444097E-2</v>
      </c>
      <c r="O26" s="14">
        <f t="shared" si="11"/>
        <v>5.5827715669423128E-3</v>
      </c>
      <c r="P26" s="54">
        <f t="shared" si="12"/>
        <v>4.4218077200426142</v>
      </c>
      <c r="Q26" s="47">
        <f t="shared" si="19"/>
        <v>6.0867282615158533</v>
      </c>
      <c r="R26" s="37">
        <f>IF(AND('Indicator Data'!AK28="No data",'Indicator Data'!AL28="No data"),0,SUM('Indicator Data'!AK28:AM28))</f>
        <v>0</v>
      </c>
      <c r="S26" s="14">
        <f t="shared" si="20"/>
        <v>0</v>
      </c>
      <c r="T26" s="43">
        <f>R26/'Indicator Data'!$BE28</f>
        <v>0</v>
      </c>
      <c r="U26" s="14">
        <f t="shared" si="21"/>
        <v>0</v>
      </c>
      <c r="V26" s="15">
        <f t="shared" si="22"/>
        <v>0</v>
      </c>
      <c r="W26" s="14">
        <f>IF('Indicator Data'!Z28="No data","x",IF('Indicator Data'!Z28&gt;W$136,10,IF('Indicator Data'!Z28&lt;W$135,0,10-(W$136-'Indicator Data'!Z28)/(W$136-W$135)*10)))</f>
        <v>3</v>
      </c>
      <c r="X26" s="14">
        <f>IF('Indicator Data'!Y28="No data","x",IF('Indicator Data'!Y28&gt;X$136,10,IF('Indicator Data'!Y28&lt;X$135,0,10-(X$136-'Indicator Data'!Y28)/(X$136-X$135)*10)))</f>
        <v>8.9090909090909101</v>
      </c>
      <c r="Y26" s="14">
        <f>IF('Indicator Data'!AD28="No data","x",IF('Indicator Data'!AD28&gt;Y$136,10,IF('Indicator Data'!AD28&lt;Y$135,0,10-(Y$136-'Indicator Data'!AD28)/(Y$136-Y$135)*10)))</f>
        <v>8.0833333333333339</v>
      </c>
      <c r="Z26" s="140" t="str">
        <f>IF('Indicator Data'!AA28="No data","x",'Indicator Data'!AA28/'Indicator Data'!$BE28*100000)</f>
        <v>x</v>
      </c>
      <c r="AA26" s="138" t="str">
        <f t="shared" si="13"/>
        <v>x</v>
      </c>
      <c r="AB26" s="140" t="str">
        <f>IF('Indicator Data'!AB28="No data","x",'Indicator Data'!AB28/'Indicator Data'!$BE28*100000)</f>
        <v>x</v>
      </c>
      <c r="AC26" s="138" t="str">
        <f t="shared" si="14"/>
        <v>x</v>
      </c>
      <c r="AD26" s="54">
        <f t="shared" si="15"/>
        <v>6.6641414141414144</v>
      </c>
      <c r="AE26" s="14">
        <f>IF('Indicator Data'!T28="No data","x",IF('Indicator Data'!T28&gt;AE$136,10,IF('Indicator Data'!T28&lt;AE$135,0,10-(AE$136-'Indicator Data'!T28)/(AE$136-AE$135)*10)))</f>
        <v>5.6076923076923082</v>
      </c>
      <c r="AF26" s="14">
        <f>IF('Indicator Data'!U28="No data","x",IF('Indicator Data'!U28&gt;AF$136,10,IF('Indicator Data'!U28&lt;AF$135,0,10-(AF$136-'Indicator Data'!U28)/(AF$136-AF$135)*10)))</f>
        <v>2.6106328597003605</v>
      </c>
      <c r="AG26" s="54">
        <f t="shared" si="23"/>
        <v>4.1091625836963344</v>
      </c>
      <c r="AH26" s="14">
        <f>IF('Indicator Data'!AN28="No data","x",IF('Indicator Data'!AN28&gt;AH$136,10,IF('Indicator Data'!AN28&lt;AH$135,0,10-(AH$136-'Indicator Data'!AN28)/(AH$136-AH$135)*10)))</f>
        <v>9.7854978615416588</v>
      </c>
      <c r="AI26" s="14">
        <f>IF('Indicator Data'!AS28="No data","x",IF('Indicator Data'!AS28&gt;AI$136,10,IF('Indicator Data'!AS28&lt;AI$135,0,10-(AI$136-'Indicator Data'!AS28)/(AI$136-AI$135)*10)))</f>
        <v>6.8255652421216144</v>
      </c>
      <c r="AJ26" s="54">
        <f t="shared" si="16"/>
        <v>8.3055315518316366</v>
      </c>
      <c r="AK26" s="37">
        <f>'Indicator Data'!AI28+'Indicator Data'!AH28*0.5+'Indicator Data'!AG28*0.25</f>
        <v>2266.7008252719024</v>
      </c>
      <c r="AL26" s="44">
        <f>AK26/'Indicator Data'!BE28</f>
        <v>7.2416243099961738E-2</v>
      </c>
      <c r="AM26" s="54">
        <f t="shared" si="24"/>
        <v>7.2416243099961735</v>
      </c>
      <c r="AN26" s="14">
        <f>IF('Indicator Data'!AJ28="No data","x",IF(('Indicator Data'!AJ28)^2&gt;AN$135,10,IF(('Indicator Data'!AJ28)^2&lt;AN$136,0,10-(AN$135-('Indicator Data'!AJ28)^2)/(AN$135-AN$136)*10)))</f>
        <v>0</v>
      </c>
      <c r="AO26" s="54">
        <f t="shared" si="17"/>
        <v>0</v>
      </c>
      <c r="AP26" s="38">
        <f t="shared" si="8"/>
        <v>5.9237879267976057</v>
      </c>
      <c r="AQ26" s="57">
        <f t="shared" si="9"/>
        <v>3.5192125165466348</v>
      </c>
    </row>
    <row r="27" spans="1:43" s="11" customFormat="1" x14ac:dyDescent="0.25">
      <c r="A27" s="11" t="s">
        <v>378</v>
      </c>
      <c r="B27" s="32" t="s">
        <v>6</v>
      </c>
      <c r="C27" s="32" t="s">
        <v>507</v>
      </c>
      <c r="D27" s="14">
        <f>IF('Indicator Data'!M29="No data",IF((0.1284*LN('Indicator Data'!BD29)-0.4735)&gt;D$136,0,IF((0.1284*LN('Indicator Data'!BD29)-0.4735)&lt;D$135,10,(D$136-(0.1284*LN('Indicator Data'!BD29)-0.4735))/(D$136-D$135)*10)),IF('Indicator Data'!M29&gt;D$136,0,IF('Indicator Data'!M29&lt;D$135,10,(D$136-'Indicator Data'!M29)/(D$136-D$135)*10)))</f>
        <v>7.8307692307692296</v>
      </c>
      <c r="E27" s="14">
        <f>IF('Indicator Data'!N29="No data","x",IF('Indicator Data'!N29&gt;E$136,10,IF('Indicator Data'!N29&lt;E$135,0,10-(E$136-'Indicator Data'!N29)/(E$136-E$135)*10)))</f>
        <v>6.8166666666666664</v>
      </c>
      <c r="F27" s="54">
        <f t="shared" si="0"/>
        <v>7.3578130995068314</v>
      </c>
      <c r="G27" s="14">
        <f>IF('Indicator Data'!AE29="No data","x",IF('Indicator Data'!AE29&gt;G$136,10,IF('Indicator Data'!AE29&lt;G$135,0,10-(G$136-'Indicator Data'!AE29)/(G$136-G$135)*10)))</f>
        <v>8.32</v>
      </c>
      <c r="H27" s="14">
        <f>IF('Indicator Data'!AF29="No data","x",IF('Indicator Data'!AF29&gt;H$136,10,IF('Indicator Data'!AF29&lt;H$135,0,10-(H$136-'Indicator Data'!AF29)/(H$136-H$135)*10)))</f>
        <v>9.35</v>
      </c>
      <c r="I27" s="54">
        <f t="shared" si="18"/>
        <v>8.8350000000000009</v>
      </c>
      <c r="J27" s="37">
        <f>SUM('Indicator Data'!P29,SUM('Indicator Data'!Q29:R29)*1000000)</f>
        <v>291955380</v>
      </c>
      <c r="K27" s="37">
        <f>J27/'Indicator Data (national)'!$AY$8</f>
        <v>162.99201942804504</v>
      </c>
      <c r="L27" s="14">
        <f t="shared" si="10"/>
        <v>3.2598403885609013</v>
      </c>
      <c r="M27" s="14">
        <f>IF('Indicator Data'!S29="No data","x",IF('Indicator Data'!S29&gt;M$136,10,IF('Indicator Data'!S29&lt;M$135,0,10-(M$136-'Indicator Data'!S29)/(M$136-M$135)*10)))</f>
        <v>10</v>
      </c>
      <c r="N27" s="135">
        <f>VLOOKUP(C27,'Indicator Data'!$C$5:$O$136,12,FALSE)/VLOOKUP(B27,'Indicator Data (national)'!$B$5:$AY$13,50,FALSE)*1000000</f>
        <v>0.22833535708802635</v>
      </c>
      <c r="O27" s="14">
        <f t="shared" si="11"/>
        <v>2.2833535708802088E-2</v>
      </c>
      <c r="P27" s="54">
        <f t="shared" si="12"/>
        <v>4.4275579747565681</v>
      </c>
      <c r="Q27" s="47">
        <f t="shared" si="19"/>
        <v>6.9945460434425577</v>
      </c>
      <c r="R27" s="37">
        <f>IF(AND('Indicator Data'!AK29="No data",'Indicator Data'!AL29="No data"),0,SUM('Indicator Data'!AK29:AM29))</f>
        <v>0</v>
      </c>
      <c r="S27" s="14">
        <f t="shared" si="20"/>
        <v>0</v>
      </c>
      <c r="T27" s="43">
        <f>R27/'Indicator Data'!$BE29</f>
        <v>0</v>
      </c>
      <c r="U27" s="14">
        <f t="shared" si="21"/>
        <v>0</v>
      </c>
      <c r="V27" s="15">
        <f t="shared" si="22"/>
        <v>0</v>
      </c>
      <c r="W27" s="14">
        <f>IF('Indicator Data'!Z29="No data","x",IF('Indicator Data'!Z29&gt;W$136,10,IF('Indicator Data'!Z29&lt;W$135,0,10-(W$136-'Indicator Data'!Z29)/(W$136-W$135)*10)))</f>
        <v>3</v>
      </c>
      <c r="X27" s="14">
        <f>IF('Indicator Data'!Y29="No data","x",IF('Indicator Data'!Y29&gt;X$136,10,IF('Indicator Data'!Y29&lt;X$135,0,10-(X$136-'Indicator Data'!Y29)/(X$136-X$135)*10)))</f>
        <v>8.9090909090909101</v>
      </c>
      <c r="Y27" s="14">
        <f>IF('Indicator Data'!AD29="No data","x",IF('Indicator Data'!AD29&gt;Y$136,10,IF('Indicator Data'!AD29&lt;Y$135,0,10-(Y$136-'Indicator Data'!AD29)/(Y$136-Y$135)*10)))</f>
        <v>8.0833333333333339</v>
      </c>
      <c r="Z27" s="140" t="str">
        <f>IF('Indicator Data'!AA29="No data","x",'Indicator Data'!AA29/'Indicator Data'!$BE29*100000)</f>
        <v>x</v>
      </c>
      <c r="AA27" s="138" t="str">
        <f t="shared" si="13"/>
        <v>x</v>
      </c>
      <c r="AB27" s="140" t="str">
        <f>IF('Indicator Data'!AB29="No data","x",'Indicator Data'!AB29/'Indicator Data'!$BE29*100000)</f>
        <v>x</v>
      </c>
      <c r="AC27" s="138" t="str">
        <f t="shared" si="14"/>
        <v>x</v>
      </c>
      <c r="AD27" s="54">
        <f t="shared" si="15"/>
        <v>6.6641414141414144</v>
      </c>
      <c r="AE27" s="14">
        <f>IF('Indicator Data'!T29="No data","x",IF('Indicator Data'!T29&gt;AE$136,10,IF('Indicator Data'!T29&lt;AE$135,0,10-(AE$136-'Indicator Data'!T29)/(AE$136-AE$135)*10)))</f>
        <v>5.6076923076923082</v>
      </c>
      <c r="AF27" s="14">
        <f>IF('Indicator Data'!U29="No data","x",IF('Indicator Data'!U29&gt;AF$136,10,IF('Indicator Data'!U29&lt;AF$135,0,10-(AF$136-'Indicator Data'!U29)/(AF$136-AF$135)*10)))</f>
        <v>4.1116796839931773</v>
      </c>
      <c r="AG27" s="54">
        <f t="shared" si="23"/>
        <v>4.8596859958427423</v>
      </c>
      <c r="AH27" s="14">
        <f>IF('Indicator Data'!AN29="No data","x",IF('Indicator Data'!AN29&gt;AH$136,10,IF('Indicator Data'!AN29&lt;AH$135,0,10-(AH$136-'Indicator Data'!AN29)/(AH$136-AH$135)*10)))</f>
        <v>1.3293809226909943</v>
      </c>
      <c r="AI27" s="14">
        <f>IF('Indicator Data'!AS29="No data","x",IF('Indicator Data'!AS29&gt;AI$136,10,IF('Indicator Data'!AS29&lt;AI$135,0,10-(AI$136-'Indicator Data'!AS29)/(AI$136-AI$135)*10)))</f>
        <v>7.1330874124424923</v>
      </c>
      <c r="AJ27" s="54">
        <f t="shared" si="16"/>
        <v>4.2312341675667433</v>
      </c>
      <c r="AK27" s="37">
        <f>'Indicator Data'!AI29+'Indicator Data'!AH29*0.5+'Indicator Data'!AG29*0.25</f>
        <v>5964.2741979559496</v>
      </c>
      <c r="AL27" s="44">
        <f>AK27/'Indicator Data'!BE29</f>
        <v>7.2416243099961752E-2</v>
      </c>
      <c r="AM27" s="54">
        <f t="shared" si="24"/>
        <v>7.2416243099961743</v>
      </c>
      <c r="AN27" s="14">
        <f>IF('Indicator Data'!AJ29="No data","x",IF(('Indicator Data'!AJ29)^2&gt;AN$135,10,IF(('Indicator Data'!AJ29)^2&lt;AN$136,0,10-(AN$135-('Indicator Data'!AJ29)^2)/(AN$135-AN$136)*10)))</f>
        <v>4.2105263157894735</v>
      </c>
      <c r="AO27" s="54">
        <f t="shared" si="17"/>
        <v>4.2105263157894735</v>
      </c>
      <c r="AP27" s="38">
        <f t="shared" si="8"/>
        <v>5.5950047956598112</v>
      </c>
      <c r="AQ27" s="57">
        <f t="shared" si="9"/>
        <v>3.2823136190513553</v>
      </c>
    </row>
    <row r="28" spans="1:43" s="11" customFormat="1" x14ac:dyDescent="0.25">
      <c r="A28" s="11" t="s">
        <v>379</v>
      </c>
      <c r="B28" s="32" t="s">
        <v>6</v>
      </c>
      <c r="C28" s="32" t="s">
        <v>508</v>
      </c>
      <c r="D28" s="14">
        <f>IF('Indicator Data'!M30="No data",IF((0.1284*LN('Indicator Data'!BD30)-0.4735)&gt;D$136,0,IF((0.1284*LN('Indicator Data'!BD30)-0.4735)&lt;D$135,10,(D$136-(0.1284*LN('Indicator Data'!BD30)-0.4735))/(D$136-D$135)*10)),IF('Indicator Data'!M30&gt;D$136,0,IF('Indicator Data'!M30&lt;D$135,10,(D$136-'Indicator Data'!M30)/(D$136-D$135)*10)))</f>
        <v>7.8307692307692296</v>
      </c>
      <c r="E28" s="14">
        <f>IF('Indicator Data'!N30="No data","x",IF('Indicator Data'!N30&gt;E$136,10,IF('Indicator Data'!N30&lt;E$135,0,10-(E$136-'Indicator Data'!N30)/(E$136-E$135)*10)))</f>
        <v>8.75</v>
      </c>
      <c r="F28" s="54">
        <f t="shared" si="0"/>
        <v>8.3280818870607547</v>
      </c>
      <c r="G28" s="14">
        <f>IF('Indicator Data'!AE30="No data","x",IF('Indicator Data'!AE30&gt;G$136,10,IF('Indicator Data'!AE30&lt;G$135,0,10-(G$136-'Indicator Data'!AE30)/(G$136-G$135)*10)))</f>
        <v>8.32</v>
      </c>
      <c r="H28" s="14">
        <f>IF('Indicator Data'!AF30="No data","x",IF('Indicator Data'!AF30&gt;H$136,10,IF('Indicator Data'!AF30&lt;H$135,0,10-(H$136-'Indicator Data'!AF30)/(H$136-H$135)*10)))</f>
        <v>9.35</v>
      </c>
      <c r="I28" s="54">
        <f t="shared" si="18"/>
        <v>8.8350000000000009</v>
      </c>
      <c r="J28" s="37">
        <f>SUM('Indicator Data'!P30,SUM('Indicator Data'!Q30:R30)*1000000)</f>
        <v>291955380</v>
      </c>
      <c r="K28" s="37">
        <f>J28/'Indicator Data (national)'!$AY$8</f>
        <v>162.99201942804504</v>
      </c>
      <c r="L28" s="14">
        <f t="shared" si="10"/>
        <v>3.2598403885609013</v>
      </c>
      <c r="M28" s="14">
        <f>IF('Indicator Data'!S30="No data","x",IF('Indicator Data'!S30&gt;M$136,10,IF('Indicator Data'!S30&lt;M$135,0,10-(M$136-'Indicator Data'!S30)/(M$136-M$135)*10)))</f>
        <v>10</v>
      </c>
      <c r="N28" s="135">
        <f>VLOOKUP(C28,'Indicator Data'!$C$5:$O$136,12,FALSE)/VLOOKUP(B28,'Indicator Data (national)'!$B$5:$AY$13,50,FALSE)*1000000</f>
        <v>0.2930955072645815</v>
      </c>
      <c r="O28" s="14">
        <f t="shared" si="11"/>
        <v>2.93095507264578E-2</v>
      </c>
      <c r="P28" s="54">
        <f t="shared" si="12"/>
        <v>4.42971664642912</v>
      </c>
      <c r="Q28" s="47">
        <f t="shared" si="19"/>
        <v>7.4802201051376578</v>
      </c>
      <c r="R28" s="37">
        <f>IF(AND('Indicator Data'!AK30="No data",'Indicator Data'!AL30="No data"),0,SUM('Indicator Data'!AK30:AM30))</f>
        <v>0</v>
      </c>
      <c r="S28" s="14">
        <f t="shared" si="20"/>
        <v>0</v>
      </c>
      <c r="T28" s="43">
        <f>R28/'Indicator Data'!$BE30</f>
        <v>0</v>
      </c>
      <c r="U28" s="14">
        <f t="shared" si="21"/>
        <v>0</v>
      </c>
      <c r="V28" s="15">
        <f t="shared" si="22"/>
        <v>0</v>
      </c>
      <c r="W28" s="14">
        <f>IF('Indicator Data'!Z30="No data","x",IF('Indicator Data'!Z30&gt;W$136,10,IF('Indicator Data'!Z30&lt;W$135,0,10-(W$136-'Indicator Data'!Z30)/(W$136-W$135)*10)))</f>
        <v>3</v>
      </c>
      <c r="X28" s="14">
        <f>IF('Indicator Data'!Y30="No data","x",IF('Indicator Data'!Y30&gt;X$136,10,IF('Indicator Data'!Y30&lt;X$135,0,10-(X$136-'Indicator Data'!Y30)/(X$136-X$135)*10)))</f>
        <v>8.9090909090909101</v>
      </c>
      <c r="Y28" s="14">
        <f>IF('Indicator Data'!AD30="No data","x",IF('Indicator Data'!AD30&gt;Y$136,10,IF('Indicator Data'!AD30&lt;Y$135,0,10-(Y$136-'Indicator Data'!AD30)/(Y$136-Y$135)*10)))</f>
        <v>8.0833333333333339</v>
      </c>
      <c r="Z28" s="140" t="str">
        <f>IF('Indicator Data'!AA30="No data","x",'Indicator Data'!AA30/'Indicator Data'!$BE30*100000)</f>
        <v>x</v>
      </c>
      <c r="AA28" s="138" t="str">
        <f t="shared" si="13"/>
        <v>x</v>
      </c>
      <c r="AB28" s="140" t="str">
        <f>IF('Indicator Data'!AB30="No data","x",'Indicator Data'!AB30/'Indicator Data'!$BE30*100000)</f>
        <v>x</v>
      </c>
      <c r="AC28" s="138" t="str">
        <f t="shared" si="14"/>
        <v>x</v>
      </c>
      <c r="AD28" s="54">
        <f t="shared" si="15"/>
        <v>6.6641414141414144</v>
      </c>
      <c r="AE28" s="14">
        <f>IF('Indicator Data'!T30="No data","x",IF('Indicator Data'!T30&gt;AE$136,10,IF('Indicator Data'!T30&lt;AE$135,0,10-(AE$136-'Indicator Data'!T30)/(AE$136-AE$135)*10)))</f>
        <v>5.6076923076923082</v>
      </c>
      <c r="AF28" s="14">
        <f>IF('Indicator Data'!U30="No data","x",IF('Indicator Data'!U30&gt;AF$136,10,IF('Indicator Data'!U30&lt;AF$135,0,10-(AF$136-'Indicator Data'!U30)/(AF$136-AF$135)*10)))</f>
        <v>5.8548616512167264</v>
      </c>
      <c r="AG28" s="54">
        <f t="shared" si="23"/>
        <v>5.7312769794545169</v>
      </c>
      <c r="AH28" s="14">
        <f>IF('Indicator Data'!AN30="No data","x",IF('Indicator Data'!AN30&gt;AH$136,10,IF('Indicator Data'!AN30&lt;AH$135,0,10-(AH$136-'Indicator Data'!AN30)/(AH$136-AH$135)*10)))</f>
        <v>4.3461932524620526</v>
      </c>
      <c r="AI28" s="14">
        <f>IF('Indicator Data'!AS30="No data","x",IF('Indicator Data'!AS30&gt;AI$136,10,IF('Indicator Data'!AS30&lt;AI$135,0,10-(AI$136-'Indicator Data'!AS30)/(AI$136-AI$135)*10)))</f>
        <v>8.0183313114975068</v>
      </c>
      <c r="AJ28" s="54">
        <f t="shared" si="16"/>
        <v>6.1822622819797797</v>
      </c>
      <c r="AK28" s="37">
        <f>'Indicator Data'!AI30+'Indicator Data'!AH30*0.5+'Indicator Data'!AG30*0.25</f>
        <v>16367.374432967155</v>
      </c>
      <c r="AL28" s="44">
        <f>AK28/'Indicator Data'!BE30</f>
        <v>7.2416243099961752E-2</v>
      </c>
      <c r="AM28" s="54">
        <f t="shared" si="24"/>
        <v>7.2416243099961743</v>
      </c>
      <c r="AN28" s="14">
        <f>IF('Indicator Data'!AJ30="No data","x",IF(('Indicator Data'!AJ30)^2&gt;AN$135,10,IF(('Indicator Data'!AJ30)^2&lt;AN$136,0,10-(AN$135-('Indicator Data'!AJ30)^2)/(AN$135-AN$136)*10)))</f>
        <v>4.2105263157894735</v>
      </c>
      <c r="AO28" s="54">
        <f t="shared" si="17"/>
        <v>4.2105263157894735</v>
      </c>
      <c r="AP28" s="38">
        <f t="shared" si="8"/>
        <v>6.1035810611658334</v>
      </c>
      <c r="AQ28" s="57">
        <f t="shared" si="9"/>
        <v>3.6519407298173738</v>
      </c>
    </row>
    <row r="29" spans="1:43" s="11" customFormat="1" x14ac:dyDescent="0.25">
      <c r="A29" s="11" t="s">
        <v>380</v>
      </c>
      <c r="B29" s="32" t="s">
        <v>6</v>
      </c>
      <c r="C29" s="32" t="s">
        <v>509</v>
      </c>
      <c r="D29" s="14">
        <f>IF('Indicator Data'!M31="No data",IF((0.1284*LN('Indicator Data'!BD31)-0.4735)&gt;D$136,0,IF((0.1284*LN('Indicator Data'!BD31)-0.4735)&lt;D$135,10,(D$136-(0.1284*LN('Indicator Data'!BD31)-0.4735))/(D$136-D$135)*10)),IF('Indicator Data'!M31&gt;D$136,0,IF('Indicator Data'!M31&lt;D$135,10,(D$136-'Indicator Data'!M31)/(D$136-D$135)*10)))</f>
        <v>7.8307692307692296</v>
      </c>
      <c r="E29" s="14">
        <f>IF('Indicator Data'!N31="No data","x",IF('Indicator Data'!N31&gt;E$136,10,IF('Indicator Data'!N31&lt;E$135,0,10-(E$136-'Indicator Data'!N31)/(E$136-E$135)*10)))</f>
        <v>7.15</v>
      </c>
      <c r="F29" s="54">
        <f t="shared" si="0"/>
        <v>7.5064199079058564</v>
      </c>
      <c r="G29" s="14">
        <f>IF('Indicator Data'!AE31="No data","x",IF('Indicator Data'!AE31&gt;G$136,10,IF('Indicator Data'!AE31&lt;G$135,0,10-(G$136-'Indicator Data'!AE31)/(G$136-G$135)*10)))</f>
        <v>8.32</v>
      </c>
      <c r="H29" s="14">
        <f>IF('Indicator Data'!AF31="No data","x",IF('Indicator Data'!AF31&gt;H$136,10,IF('Indicator Data'!AF31&lt;H$135,0,10-(H$136-'Indicator Data'!AF31)/(H$136-H$135)*10)))</f>
        <v>9.35</v>
      </c>
      <c r="I29" s="54">
        <f t="shared" si="18"/>
        <v>8.8350000000000009</v>
      </c>
      <c r="J29" s="37">
        <f>SUM('Indicator Data'!P31,SUM('Indicator Data'!Q31:R31)*1000000)</f>
        <v>291955380</v>
      </c>
      <c r="K29" s="37">
        <f>J29/'Indicator Data (national)'!$AY$8</f>
        <v>162.99201942804504</v>
      </c>
      <c r="L29" s="14">
        <f t="shared" si="10"/>
        <v>3.2598403885609013</v>
      </c>
      <c r="M29" s="14">
        <f>IF('Indicator Data'!S31="No data","x",IF('Indicator Data'!S31&gt;M$136,10,IF('Indicator Data'!S31&lt;M$135,0,10-(M$136-'Indicator Data'!S31)/(M$136-M$135)*10)))</f>
        <v>10</v>
      </c>
      <c r="N29" s="135">
        <f>VLOOKUP(C29,'Indicator Data'!$C$5:$O$136,12,FALSE)/VLOOKUP(B29,'Indicator Data (national)'!$B$5:$AY$13,50,FALSE)*1000000</f>
        <v>0.23950090022191514</v>
      </c>
      <c r="O29" s="14">
        <f t="shared" si="11"/>
        <v>2.3950090022191617E-2</v>
      </c>
      <c r="P29" s="54">
        <f t="shared" si="12"/>
        <v>4.4279301595276976</v>
      </c>
      <c r="Q29" s="47">
        <f t="shared" si="19"/>
        <v>7.0689424938348528</v>
      </c>
      <c r="R29" s="37">
        <f>IF(AND('Indicator Data'!AK31="No data",'Indicator Data'!AL31="No data"),0,SUM('Indicator Data'!AK31:AM31))</f>
        <v>0</v>
      </c>
      <c r="S29" s="14">
        <f t="shared" si="20"/>
        <v>0</v>
      </c>
      <c r="T29" s="43">
        <f>R29/'Indicator Data'!$BE31</f>
        <v>0</v>
      </c>
      <c r="U29" s="14">
        <f t="shared" si="21"/>
        <v>0</v>
      </c>
      <c r="V29" s="15">
        <f t="shared" si="22"/>
        <v>0</v>
      </c>
      <c r="W29" s="14">
        <f>IF('Indicator Data'!Z31="No data","x",IF('Indicator Data'!Z31&gt;W$136,10,IF('Indicator Data'!Z31&lt;W$135,0,10-(W$136-'Indicator Data'!Z31)/(W$136-W$135)*10)))</f>
        <v>3</v>
      </c>
      <c r="X29" s="14">
        <f>IF('Indicator Data'!Y31="No data","x",IF('Indicator Data'!Y31&gt;X$136,10,IF('Indicator Data'!Y31&lt;X$135,0,10-(X$136-'Indicator Data'!Y31)/(X$136-X$135)*10)))</f>
        <v>8.9090909090909101</v>
      </c>
      <c r="Y29" s="14">
        <f>IF('Indicator Data'!AD31="No data","x",IF('Indicator Data'!AD31&gt;Y$136,10,IF('Indicator Data'!AD31&lt;Y$135,0,10-(Y$136-'Indicator Data'!AD31)/(Y$136-Y$135)*10)))</f>
        <v>8.0833333333333339</v>
      </c>
      <c r="Z29" s="140" t="str">
        <f>IF('Indicator Data'!AA31="No data","x",'Indicator Data'!AA31/'Indicator Data'!$BE31*100000)</f>
        <v>x</v>
      </c>
      <c r="AA29" s="138" t="str">
        <f t="shared" si="13"/>
        <v>x</v>
      </c>
      <c r="AB29" s="140" t="str">
        <f>IF('Indicator Data'!AB31="No data","x",'Indicator Data'!AB31/'Indicator Data'!$BE31*100000)</f>
        <v>x</v>
      </c>
      <c r="AC29" s="138" t="str">
        <f t="shared" si="14"/>
        <v>x</v>
      </c>
      <c r="AD29" s="54">
        <f t="shared" si="15"/>
        <v>6.6641414141414144</v>
      </c>
      <c r="AE29" s="14">
        <f>IF('Indicator Data'!T31="No data","x",IF('Indicator Data'!T31&gt;AE$136,10,IF('Indicator Data'!T31&lt;AE$135,0,10-(AE$136-'Indicator Data'!T31)/(AE$136-AE$135)*10)))</f>
        <v>5.6076923076923082</v>
      </c>
      <c r="AF29" s="14">
        <f>IF('Indicator Data'!U31="No data","x",IF('Indicator Data'!U31&gt;AF$136,10,IF('Indicator Data'!U31&lt;AF$135,0,10-(AF$136-'Indicator Data'!U31)/(AF$136-AF$135)*10)))</f>
        <v>3.533103689131095</v>
      </c>
      <c r="AG29" s="54">
        <f t="shared" si="23"/>
        <v>4.5703979984117016</v>
      </c>
      <c r="AH29" s="14">
        <f>IF('Indicator Data'!AN31="No data","x",IF('Indicator Data'!AN31&gt;AH$136,10,IF('Indicator Data'!AN31&lt;AH$135,0,10-(AH$136-'Indicator Data'!AN31)/(AH$136-AH$135)*10)))</f>
        <v>2.8644038751125747</v>
      </c>
      <c r="AI29" s="14">
        <f>IF('Indicator Data'!AS31="No data","x",IF('Indicator Data'!AS31&gt;AI$136,10,IF('Indicator Data'!AS31&lt;AI$135,0,10-(AI$136-'Indicator Data'!AS31)/(AI$136-AI$135)*10)))</f>
        <v>6.0668279074083742</v>
      </c>
      <c r="AJ29" s="54">
        <f t="shared" si="16"/>
        <v>4.4656158912604749</v>
      </c>
      <c r="AK29" s="37">
        <f>'Indicator Data'!AI31+'Indicator Data'!AH31*0.5+'Indicator Data'!AG31*0.25</f>
        <v>16007.900202218943</v>
      </c>
      <c r="AL29" s="44">
        <f>AK29/'Indicator Data'!BE31</f>
        <v>7.2416243099961738E-2</v>
      </c>
      <c r="AM29" s="54">
        <f t="shared" si="24"/>
        <v>7.2416243099961735</v>
      </c>
      <c r="AN29" s="14">
        <f>IF('Indicator Data'!AJ31="No data","x",IF(('Indicator Data'!AJ31)^2&gt;AN$135,10,IF(('Indicator Data'!AJ31)^2&lt;AN$136,0,10-(AN$135-('Indicator Data'!AJ31)^2)/(AN$135-AN$136)*10)))</f>
        <v>4.2105263157894735</v>
      </c>
      <c r="AO29" s="54">
        <f t="shared" si="17"/>
        <v>4.2105263157894735</v>
      </c>
      <c r="AP29" s="38">
        <f t="shared" si="8"/>
        <v>5.5833256736955539</v>
      </c>
      <c r="AQ29" s="57">
        <f t="shared" si="9"/>
        <v>3.2740301370809091</v>
      </c>
    </row>
    <row r="30" spans="1:43" s="11" customFormat="1" x14ac:dyDescent="0.25">
      <c r="A30" s="11" t="s">
        <v>381</v>
      </c>
      <c r="B30" s="32" t="s">
        <v>6</v>
      </c>
      <c r="C30" s="32" t="s">
        <v>510</v>
      </c>
      <c r="D30" s="14">
        <f>IF('Indicator Data'!M32="No data",IF((0.1284*LN('Indicator Data'!BD32)-0.4735)&gt;D$136,0,IF((0.1284*LN('Indicator Data'!BD32)-0.4735)&lt;D$135,10,(D$136-(0.1284*LN('Indicator Data'!BD32)-0.4735))/(D$136-D$135)*10)),IF('Indicator Data'!M32&gt;D$136,0,IF('Indicator Data'!M32&lt;D$135,10,(D$136-'Indicator Data'!M32)/(D$136-D$135)*10)))</f>
        <v>7.8307692307692296</v>
      </c>
      <c r="E30" s="14">
        <f>IF('Indicator Data'!N32="No data","x",IF('Indicator Data'!N32&gt;E$136,10,IF('Indicator Data'!N32&lt;E$135,0,10-(E$136-'Indicator Data'!N32)/(E$136-E$135)*10)))</f>
        <v>8.8000000000000007</v>
      </c>
      <c r="F30" s="54">
        <f t="shared" si="0"/>
        <v>8.357706933025149</v>
      </c>
      <c r="G30" s="14">
        <f>IF('Indicator Data'!AE32="No data","x",IF('Indicator Data'!AE32&gt;G$136,10,IF('Indicator Data'!AE32&lt;G$135,0,10-(G$136-'Indicator Data'!AE32)/(G$136-G$135)*10)))</f>
        <v>8.32</v>
      </c>
      <c r="H30" s="14">
        <f>IF('Indicator Data'!AF32="No data","x",IF('Indicator Data'!AF32&gt;H$136,10,IF('Indicator Data'!AF32&lt;H$135,0,10-(H$136-'Indicator Data'!AF32)/(H$136-H$135)*10)))</f>
        <v>9.35</v>
      </c>
      <c r="I30" s="54">
        <f t="shared" si="18"/>
        <v>8.8350000000000009</v>
      </c>
      <c r="J30" s="37">
        <f>SUM('Indicator Data'!P32,SUM('Indicator Data'!Q32:R32)*1000000)</f>
        <v>291955380</v>
      </c>
      <c r="K30" s="37">
        <f>J30/'Indicator Data (national)'!$AY$8</f>
        <v>162.99201942804504</v>
      </c>
      <c r="L30" s="14">
        <f t="shared" si="10"/>
        <v>3.2598403885609013</v>
      </c>
      <c r="M30" s="14">
        <f>IF('Indicator Data'!S32="No data","x",IF('Indicator Data'!S32&gt;M$136,10,IF('Indicator Data'!S32&lt;M$135,0,10-(M$136-'Indicator Data'!S32)/(M$136-M$135)*10)))</f>
        <v>10</v>
      </c>
      <c r="N30" s="135">
        <f>VLOOKUP(C30,'Indicator Data'!$C$5:$O$136,12,FALSE)/VLOOKUP(B30,'Indicator Data (national)'!$B$5:$AY$13,50,FALSE)*1000000</f>
        <v>0.29477033873466485</v>
      </c>
      <c r="O30" s="14">
        <f t="shared" si="11"/>
        <v>2.9477033873465786E-2</v>
      </c>
      <c r="P30" s="54">
        <f t="shared" si="12"/>
        <v>4.429772474144789</v>
      </c>
      <c r="Q30" s="47">
        <f t="shared" si="19"/>
        <v>7.4950465850487724</v>
      </c>
      <c r="R30" s="37">
        <f>IF(AND('Indicator Data'!AK32="No data",'Indicator Data'!AL32="No data"),0,SUM('Indicator Data'!AK32:AM32))</f>
        <v>0</v>
      </c>
      <c r="S30" s="14">
        <f t="shared" si="20"/>
        <v>0</v>
      </c>
      <c r="T30" s="43">
        <f>R30/'Indicator Data'!$BE32</f>
        <v>0</v>
      </c>
      <c r="U30" s="14">
        <f t="shared" si="21"/>
        <v>0</v>
      </c>
      <c r="V30" s="15">
        <f t="shared" si="22"/>
        <v>0</v>
      </c>
      <c r="W30" s="14">
        <f>IF('Indicator Data'!Z32="No data","x",IF('Indicator Data'!Z32&gt;W$136,10,IF('Indicator Data'!Z32&lt;W$135,0,10-(W$136-'Indicator Data'!Z32)/(W$136-W$135)*10)))</f>
        <v>3</v>
      </c>
      <c r="X30" s="14">
        <f>IF('Indicator Data'!Y32="No data","x",IF('Indicator Data'!Y32&gt;X$136,10,IF('Indicator Data'!Y32&lt;X$135,0,10-(X$136-'Indicator Data'!Y32)/(X$136-X$135)*10)))</f>
        <v>8.9090909090909101</v>
      </c>
      <c r="Y30" s="14">
        <f>IF('Indicator Data'!AD32="No data","x",IF('Indicator Data'!AD32&gt;Y$136,10,IF('Indicator Data'!AD32&lt;Y$135,0,10-(Y$136-'Indicator Data'!AD32)/(Y$136-Y$135)*10)))</f>
        <v>8.0833333333333339</v>
      </c>
      <c r="Z30" s="140" t="str">
        <f>IF('Indicator Data'!AA32="No data","x",'Indicator Data'!AA32/'Indicator Data'!$BE32*100000)</f>
        <v>x</v>
      </c>
      <c r="AA30" s="138" t="str">
        <f t="shared" si="13"/>
        <v>x</v>
      </c>
      <c r="AB30" s="140" t="str">
        <f>IF('Indicator Data'!AB32="No data","x",'Indicator Data'!AB32/'Indicator Data'!$BE32*100000)</f>
        <v>x</v>
      </c>
      <c r="AC30" s="138" t="str">
        <f t="shared" si="14"/>
        <v>x</v>
      </c>
      <c r="AD30" s="54">
        <f t="shared" si="15"/>
        <v>6.6641414141414144</v>
      </c>
      <c r="AE30" s="14">
        <f>IF('Indicator Data'!T32="No data","x",IF('Indicator Data'!T32&gt;AE$136,10,IF('Indicator Data'!T32&lt;AE$135,0,10-(AE$136-'Indicator Data'!T32)/(AE$136-AE$135)*10)))</f>
        <v>5.6076923076923082</v>
      </c>
      <c r="AF30" s="14">
        <f>IF('Indicator Data'!U32="No data","x",IF('Indicator Data'!U32&gt;AF$136,10,IF('Indicator Data'!U32&lt;AF$135,0,10-(AF$136-'Indicator Data'!U32)/(AF$136-AF$135)*10)))</f>
        <v>5.1556124869532214</v>
      </c>
      <c r="AG30" s="54">
        <f t="shared" si="23"/>
        <v>5.3816523973227648</v>
      </c>
      <c r="AH30" s="14">
        <f>IF('Indicator Data'!AN32="No data","x",IF('Indicator Data'!AN32&gt;AH$136,10,IF('Indicator Data'!AN32&lt;AH$135,0,10-(AH$136-'Indicator Data'!AN32)/(AH$136-AH$135)*10)))</f>
        <v>5.3984678939558011</v>
      </c>
      <c r="AI30" s="14">
        <f>IF('Indicator Data'!AS32="No data","x",IF('Indicator Data'!AS32&gt;AI$136,10,IF('Indicator Data'!AS32&lt;AI$135,0,10-(AI$136-'Indicator Data'!AS32)/(AI$136-AI$135)*10)))</f>
        <v>6.8334647566478299</v>
      </c>
      <c r="AJ30" s="54">
        <f t="shared" si="16"/>
        <v>6.1159663253018159</v>
      </c>
      <c r="AK30" s="37">
        <f>'Indicator Data'!AI32+'Indicator Data'!AH32*0.5+'Indicator Data'!AG32*0.25</f>
        <v>17373.81537957042</v>
      </c>
      <c r="AL30" s="44">
        <f>AK30/'Indicator Data'!BE32</f>
        <v>7.2416243099961738E-2</v>
      </c>
      <c r="AM30" s="54">
        <f t="shared" si="24"/>
        <v>7.2416243099961735</v>
      </c>
      <c r="AN30" s="14">
        <f>IF('Indicator Data'!AJ32="No data","x",IF(('Indicator Data'!AJ32)^2&gt;AN$135,10,IF(('Indicator Data'!AJ32)^2&lt;AN$136,0,10-(AN$135-('Indicator Data'!AJ32)^2)/(AN$135-AN$136)*10)))</f>
        <v>1.5789473684210531</v>
      </c>
      <c r="AO30" s="54">
        <f t="shared" si="17"/>
        <v>1.5789473684210531</v>
      </c>
      <c r="AP30" s="38">
        <f t="shared" si="8"/>
        <v>5.6871802896111312</v>
      </c>
      <c r="AQ30" s="57">
        <f t="shared" si="9"/>
        <v>3.3479997492493969</v>
      </c>
    </row>
    <row r="31" spans="1:43" s="11" customFormat="1" x14ac:dyDescent="0.25">
      <c r="A31" s="11" t="s">
        <v>382</v>
      </c>
      <c r="B31" s="32" t="s">
        <v>6</v>
      </c>
      <c r="C31" s="32" t="s">
        <v>511</v>
      </c>
      <c r="D31" s="14">
        <f>IF('Indicator Data'!M33="No data",IF((0.1284*LN('Indicator Data'!BD33)-0.4735)&gt;D$136,0,IF((0.1284*LN('Indicator Data'!BD33)-0.4735)&lt;D$135,10,(D$136-(0.1284*LN('Indicator Data'!BD33)-0.4735))/(D$136-D$135)*10)),IF('Indicator Data'!M33&gt;D$136,0,IF('Indicator Data'!M33&lt;D$135,10,(D$136-'Indicator Data'!M33)/(D$136-D$135)*10)))</f>
        <v>7.8307692307692296</v>
      </c>
      <c r="E31" s="14">
        <f>IF('Indicator Data'!N33="No data","x",IF('Indicator Data'!N33&gt;E$136,10,IF('Indicator Data'!N33&lt;E$135,0,10-(E$136-'Indicator Data'!N33)/(E$136-E$135)*10)))</f>
        <v>3.7</v>
      </c>
      <c r="F31" s="54">
        <f t="shared" si="0"/>
        <v>6.1804947036378186</v>
      </c>
      <c r="G31" s="14">
        <f>IF('Indicator Data'!AE33="No data","x",IF('Indicator Data'!AE33&gt;G$136,10,IF('Indicator Data'!AE33&lt;G$135,0,10-(G$136-'Indicator Data'!AE33)/(G$136-G$135)*10)))</f>
        <v>8.32</v>
      </c>
      <c r="H31" s="14">
        <f>IF('Indicator Data'!AF33="No data","x",IF('Indicator Data'!AF33&gt;H$136,10,IF('Indicator Data'!AF33&lt;H$135,0,10-(H$136-'Indicator Data'!AF33)/(H$136-H$135)*10)))</f>
        <v>9.35</v>
      </c>
      <c r="I31" s="54">
        <f t="shared" si="18"/>
        <v>8.8350000000000009</v>
      </c>
      <c r="J31" s="37">
        <f>SUM('Indicator Data'!P33,SUM('Indicator Data'!Q33:R33)*1000000)</f>
        <v>291955380</v>
      </c>
      <c r="K31" s="37">
        <f>J31/'Indicator Data (national)'!$AY$8</f>
        <v>162.99201942804504</v>
      </c>
      <c r="L31" s="14">
        <f t="shared" si="10"/>
        <v>3.2598403885609013</v>
      </c>
      <c r="M31" s="14">
        <f>IF('Indicator Data'!S33="No data","x",IF('Indicator Data'!S33&gt;M$136,10,IF('Indicator Data'!S33&lt;M$135,0,10-(M$136-'Indicator Data'!S33)/(M$136-M$135)*10)))</f>
        <v>10</v>
      </c>
      <c r="N31" s="135">
        <f>VLOOKUP(C31,'Indicator Data'!$C$5:$O$136,12,FALSE)/VLOOKUP(B31,'Indicator Data (national)'!$B$5:$AY$13,50,FALSE)*1000000</f>
        <v>0.12393752878616589</v>
      </c>
      <c r="O31" s="14">
        <f t="shared" si="11"/>
        <v>1.2393752878615771E-2</v>
      </c>
      <c r="P31" s="54">
        <f t="shared" si="12"/>
        <v>4.424078047146506</v>
      </c>
      <c r="Q31" s="47">
        <f t="shared" si="19"/>
        <v>6.4050168636055362</v>
      </c>
      <c r="R31" s="37">
        <f>IF(AND('Indicator Data'!AK33="No data",'Indicator Data'!AL33="No data"),0,SUM('Indicator Data'!AK33:AM33))</f>
        <v>0</v>
      </c>
      <c r="S31" s="14">
        <f t="shared" si="20"/>
        <v>0</v>
      </c>
      <c r="T31" s="43">
        <f>R31/'Indicator Data'!$BE33</f>
        <v>0</v>
      </c>
      <c r="U31" s="14">
        <f t="shared" si="21"/>
        <v>0</v>
      </c>
      <c r="V31" s="15">
        <f t="shared" si="22"/>
        <v>0</v>
      </c>
      <c r="W31" s="14">
        <f>IF('Indicator Data'!Z33="No data","x",IF('Indicator Data'!Z33&gt;W$136,10,IF('Indicator Data'!Z33&lt;W$135,0,10-(W$136-'Indicator Data'!Z33)/(W$136-W$135)*10)))</f>
        <v>3</v>
      </c>
      <c r="X31" s="14">
        <f>IF('Indicator Data'!Y33="No data","x",IF('Indicator Data'!Y33&gt;X$136,10,IF('Indicator Data'!Y33&lt;X$135,0,10-(X$136-'Indicator Data'!Y33)/(X$136-X$135)*10)))</f>
        <v>8.9090909090909101</v>
      </c>
      <c r="Y31" s="14">
        <f>IF('Indicator Data'!AD33="No data","x",IF('Indicator Data'!AD33&gt;Y$136,10,IF('Indicator Data'!AD33&lt;Y$135,0,10-(Y$136-'Indicator Data'!AD33)/(Y$136-Y$135)*10)))</f>
        <v>8.0833333333333339</v>
      </c>
      <c r="Z31" s="140" t="str">
        <f>IF('Indicator Data'!AA33="No data","x",'Indicator Data'!AA33/'Indicator Data'!$BE33*100000)</f>
        <v>x</v>
      </c>
      <c r="AA31" s="138" t="str">
        <f t="shared" si="13"/>
        <v>x</v>
      </c>
      <c r="AB31" s="140" t="str">
        <f>IF('Indicator Data'!AB33="No data","x",'Indicator Data'!AB33/'Indicator Data'!$BE33*100000)</f>
        <v>x</v>
      </c>
      <c r="AC31" s="138" t="str">
        <f t="shared" si="14"/>
        <v>x</v>
      </c>
      <c r="AD31" s="54">
        <f t="shared" si="15"/>
        <v>6.6641414141414144</v>
      </c>
      <c r="AE31" s="14">
        <f>IF('Indicator Data'!T33="No data","x",IF('Indicator Data'!T33&gt;AE$136,10,IF('Indicator Data'!T33&lt;AE$135,0,10-(AE$136-'Indicator Data'!T33)/(AE$136-AE$135)*10)))</f>
        <v>5.6076923076923082</v>
      </c>
      <c r="AF31" s="14">
        <f>IF('Indicator Data'!U33="No data","x",IF('Indicator Data'!U33&gt;AF$136,10,IF('Indicator Data'!U33&lt;AF$135,0,10-(AF$136-'Indicator Data'!U33)/(AF$136-AF$135)*10)))</f>
        <v>2.2666357318838184</v>
      </c>
      <c r="AG31" s="54">
        <f t="shared" si="23"/>
        <v>3.9371640197880633</v>
      </c>
      <c r="AH31" s="14">
        <f>IF('Indicator Data'!AN33="No data","x",IF('Indicator Data'!AN33&gt;AH$136,10,IF('Indicator Data'!AN33&lt;AH$135,0,10-(AH$136-'Indicator Data'!AN33)/(AH$136-AH$135)*10)))</f>
        <v>6.1714485730849589</v>
      </c>
      <c r="AI31" s="14">
        <f>IF('Indicator Data'!AS33="No data","x",IF('Indicator Data'!AS33&gt;AI$136,10,IF('Indicator Data'!AS33&lt;AI$135,0,10-(AI$136-'Indicator Data'!AS33)/(AI$136-AI$135)*10)))</f>
        <v>5.8667054328808916</v>
      </c>
      <c r="AJ31" s="54">
        <f t="shared" si="16"/>
        <v>6.0190770029829253</v>
      </c>
      <c r="AK31" s="37">
        <f>'Indicator Data'!AI33+'Indicator Data'!AH33*0.5+'Indicator Data'!AG33*0.25</f>
        <v>50669.934962015628</v>
      </c>
      <c r="AL31" s="44">
        <f>AK31/'Indicator Data'!BE33</f>
        <v>7.2416243099961738E-2</v>
      </c>
      <c r="AM31" s="54">
        <f t="shared" si="24"/>
        <v>7.2416243099961735</v>
      </c>
      <c r="AN31" s="14">
        <f>IF('Indicator Data'!AJ33="No data","x",IF(('Indicator Data'!AJ33)^2&gt;AN$135,10,IF(('Indicator Data'!AJ33)^2&lt;AN$136,0,10-(AN$135-('Indicator Data'!AJ33)^2)/(AN$135-AN$136)*10)))</f>
        <v>1.5789473684210531</v>
      </c>
      <c r="AO31" s="54">
        <f t="shared" si="17"/>
        <v>1.5789473684210531</v>
      </c>
      <c r="AP31" s="38">
        <f t="shared" si="8"/>
        <v>5.4158754222664109</v>
      </c>
      <c r="AQ31" s="57">
        <f t="shared" si="9"/>
        <v>3.1562134660927361</v>
      </c>
    </row>
    <row r="32" spans="1:43" s="11" customFormat="1" x14ac:dyDescent="0.25">
      <c r="A32" s="11" t="s">
        <v>383</v>
      </c>
      <c r="B32" s="32" t="s">
        <v>8</v>
      </c>
      <c r="C32" s="32" t="s">
        <v>512</v>
      </c>
      <c r="D32" s="14">
        <f>IF('Indicator Data'!M34="No data",IF((0.1284*LN('Indicator Data'!BD34)-0.4735)&gt;D$136,0,IF((0.1284*LN('Indicator Data'!BD34)-0.4735)&lt;D$135,10,(D$136-(0.1284*LN('Indicator Data'!BD34)-0.4735))/(D$136-D$135)*10)),IF('Indicator Data'!M34&gt;D$136,0,IF('Indicator Data'!M34&lt;D$135,10,(D$136-'Indicator Data'!M34)/(D$136-D$135)*10)))</f>
        <v>9.0615384615384613</v>
      </c>
      <c r="E32" s="14">
        <f>IF('Indicator Data'!N34="No data","x",IF('Indicator Data'!N34&gt;E$136,10,IF('Indicator Data'!N34&lt;E$135,0,10-(E$136-'Indicator Data'!N34)/(E$136-E$135)*10)))</f>
        <v>9.9</v>
      </c>
      <c r="F32" s="54">
        <f t="shared" si="0"/>
        <v>9.5355920826868665</v>
      </c>
      <c r="G32" s="14">
        <f>IF('Indicator Data'!AE34="No data","x",IF('Indicator Data'!AE34&gt;G$136,10,IF('Indicator Data'!AE34&lt;G$135,0,10-(G$136-'Indicator Data'!AE34)/(G$136-G$135)*10)))</f>
        <v>8.9733333333333345</v>
      </c>
      <c r="H32" s="14">
        <f>IF('Indicator Data'!AF34="No data","x",IF('Indicator Data'!AF34&gt;H$136,10,IF('Indicator Data'!AF34&lt;H$135,0,10-(H$136-'Indicator Data'!AF34)/(H$136-H$135)*10)))</f>
        <v>5</v>
      </c>
      <c r="I32" s="54">
        <f t="shared" si="18"/>
        <v>6.9866666666666672</v>
      </c>
      <c r="J32" s="37">
        <f>SUM('Indicator Data'!P34,SUM('Indicator Data'!Q34:R34)*1000000)</f>
        <v>3171229567.9999995</v>
      </c>
      <c r="K32" s="37">
        <f>J32/'Indicator Data (national)'!$AY$9</f>
        <v>213.49945777352409</v>
      </c>
      <c r="L32" s="14">
        <f t="shared" si="10"/>
        <v>4.2699891554704825</v>
      </c>
      <c r="M32" s="14">
        <f>IF('Indicator Data'!S34="No data","x",IF('Indicator Data'!S34&gt;M$136,10,IF('Indicator Data'!S34&lt;M$135,0,10-(M$136-'Indicator Data'!S34)/(M$136-M$135)*10)))</f>
        <v>6.8062345426152575</v>
      </c>
      <c r="N32" s="135">
        <f>VLOOKUP(C32,'Indicator Data'!$C$5:$O$136,12,FALSE)/VLOOKUP(B32,'Indicator Data (national)'!$B$5:$AY$13,50,FALSE)*1000000</f>
        <v>3.9990380764976935E-2</v>
      </c>
      <c r="O32" s="14">
        <f t="shared" si="11"/>
        <v>3.9990380764969302E-3</v>
      </c>
      <c r="P32" s="54">
        <f t="shared" si="12"/>
        <v>3.6934075787207461</v>
      </c>
      <c r="Q32" s="47">
        <f t="shared" si="19"/>
        <v>7.4378146026902865</v>
      </c>
      <c r="R32" s="37">
        <f>IF(AND('Indicator Data'!AK34="No data",'Indicator Data'!AL34="No data"),0,SUM('Indicator Data'!AK34:AM34))</f>
        <v>838</v>
      </c>
      <c r="S32" s="14">
        <f t="shared" si="20"/>
        <v>0</v>
      </c>
      <c r="T32" s="43">
        <f>R32/'Indicator Data'!$BE34</f>
        <v>4.203419416487135E-4</v>
      </c>
      <c r="U32" s="14">
        <f t="shared" si="21"/>
        <v>2.5759446926889185</v>
      </c>
      <c r="V32" s="15">
        <f t="shared" si="22"/>
        <v>1.2879723463444592</v>
      </c>
      <c r="W32" s="14">
        <f>IF('Indicator Data'!Z34="No data","x",IF('Indicator Data'!Z34&gt;W$136,10,IF('Indicator Data'!Z34&lt;W$135,0,10-(W$136-'Indicator Data'!Z34)/(W$136-W$135)*10)))</f>
        <v>2.1999999999999993</v>
      </c>
      <c r="X32" s="14">
        <f>IF('Indicator Data'!Y34="No data","x",IF('Indicator Data'!Y34&gt;X$136,10,IF('Indicator Data'!Y34&lt;X$135,0,10-(X$136-'Indicator Data'!Y34)/(X$136-X$135)*10)))</f>
        <v>1.672727272727272</v>
      </c>
      <c r="Y32" s="14">
        <f>IF('Indicator Data'!AD34="No data","x",IF('Indicator Data'!AD34&gt;Y$136,10,IF('Indicator Data'!AD34&lt;Y$135,0,10-(Y$136-'Indicator Data'!AD34)/(Y$136-Y$135)*10)))</f>
        <v>10</v>
      </c>
      <c r="Z32" s="140">
        <f>IF('Indicator Data'!AA34="No data","x",'Indicator Data'!AA34/'Indicator Data'!$BE34*100000)</f>
        <v>0</v>
      </c>
      <c r="AA32" s="138">
        <f t="shared" si="13"/>
        <v>0</v>
      </c>
      <c r="AB32" s="140">
        <f>IF('Indicator Data'!AB34="No data","x",'Indicator Data'!AB34/'Indicator Data'!$BE34*100000)</f>
        <v>0</v>
      </c>
      <c r="AC32" s="138">
        <f t="shared" si="14"/>
        <v>0</v>
      </c>
      <c r="AD32" s="54">
        <f t="shared" si="15"/>
        <v>2.7745454545454544</v>
      </c>
      <c r="AE32" s="14">
        <f>IF('Indicator Data'!T34="No data","x",IF('Indicator Data'!T34&gt;AE$136,10,IF('Indicator Data'!T34&lt;AE$135,0,10-(AE$136-'Indicator Data'!T34)/(AE$136-AE$135)*10)))</f>
        <v>9.8461538461538467</v>
      </c>
      <c r="AF32" s="14">
        <f>IF('Indicator Data'!U34="No data","x",IF('Indicator Data'!U34&gt;AF$136,10,IF('Indicator Data'!U34&lt;AF$135,0,10-(AF$136-'Indicator Data'!U34)/(AF$136-AF$135)*10)))</f>
        <v>2.888878782148411</v>
      </c>
      <c r="AG32" s="54">
        <f t="shared" si="23"/>
        <v>6.3675163141511284</v>
      </c>
      <c r="AH32" s="14">
        <f>IF('Indicator Data'!AN34="No data","x",IF('Indicator Data'!AN34&gt;AH$136,10,IF('Indicator Data'!AN34&lt;AH$135,0,10-(AH$136-'Indicator Data'!AN34)/(AH$136-AH$135)*10)))</f>
        <v>4.0764286368020493</v>
      </c>
      <c r="AI32" s="14">
        <f>IF('Indicator Data'!AS34="No data","x",IF('Indicator Data'!AS34&gt;AI$136,10,IF('Indicator Data'!AS34&lt;AI$135,0,10-(AI$136-'Indicator Data'!AS34)/(AI$136-AI$135)*10)))</f>
        <v>3.3333333333333339</v>
      </c>
      <c r="AJ32" s="54">
        <f t="shared" si="16"/>
        <v>3.7048809850676916</v>
      </c>
      <c r="AK32" s="37">
        <f>'Indicator Data'!AI34+'Indicator Data'!AH34*0.5+'Indicator Data'!AG34*0.25</f>
        <v>0</v>
      </c>
      <c r="AL32" s="44">
        <f>AK32/'Indicator Data'!BE34</f>
        <v>0</v>
      </c>
      <c r="AM32" s="54">
        <f t="shared" si="24"/>
        <v>0</v>
      </c>
      <c r="AN32" s="14">
        <f>IF('Indicator Data'!AJ34="No data","x",IF(('Indicator Data'!AJ34)^2&gt;AN$135,10,IF(('Indicator Data'!AJ34)^2&lt;AN$136,0,10-(AN$135-('Indicator Data'!AJ34)^2)/(AN$135-AN$136)*10)))</f>
        <v>0</v>
      </c>
      <c r="AO32" s="54">
        <f t="shared" si="17"/>
        <v>0</v>
      </c>
      <c r="AP32" s="38">
        <f t="shared" si="8"/>
        <v>2.9520274090763712</v>
      </c>
      <c r="AQ32" s="57">
        <f t="shared" si="9"/>
        <v>2.1585801059465246</v>
      </c>
    </row>
    <row r="33" spans="1:43" s="11" customFormat="1" x14ac:dyDescent="0.25">
      <c r="A33" s="11" t="s">
        <v>384</v>
      </c>
      <c r="B33" s="32" t="s">
        <v>8</v>
      </c>
      <c r="C33" s="32" t="s">
        <v>513</v>
      </c>
      <c r="D33" s="14">
        <f>IF('Indicator Data'!M35="No data",IF((0.1284*LN('Indicator Data'!BD35)-0.4735)&gt;D$136,0,IF((0.1284*LN('Indicator Data'!BD35)-0.4735)&lt;D$135,10,(D$136-(0.1284*LN('Indicator Data'!BD35)-0.4735))/(D$136-D$135)*10)),IF('Indicator Data'!M35&gt;D$136,0,IF('Indicator Data'!M35&lt;D$135,10,(D$136-'Indicator Data'!M35)/(D$136-D$135)*10)))</f>
        <v>9.4461538461538446</v>
      </c>
      <c r="E33" s="14">
        <f>IF('Indicator Data'!N35="No data","x",IF('Indicator Data'!N35&gt;E$136,10,IF('Indicator Data'!N35&lt;E$135,0,10-(E$136-'Indicator Data'!N35)/(E$136-E$135)*10)))</f>
        <v>10</v>
      </c>
      <c r="F33" s="54">
        <f t="shared" si="0"/>
        <v>9.7509815155875117</v>
      </c>
      <c r="G33" s="14">
        <f>IF('Indicator Data'!AE35="No data","x",IF('Indicator Data'!AE35&gt;G$136,10,IF('Indicator Data'!AE35&lt;G$135,0,10-(G$136-'Indicator Data'!AE35)/(G$136-G$135)*10)))</f>
        <v>8.9733333333333345</v>
      </c>
      <c r="H33" s="14">
        <f>IF('Indicator Data'!AF35="No data","x",IF('Indicator Data'!AF35&gt;H$136,10,IF('Indicator Data'!AF35&lt;H$135,0,10-(H$136-'Indicator Data'!AF35)/(H$136-H$135)*10)))</f>
        <v>3.25</v>
      </c>
      <c r="I33" s="54">
        <f t="shared" si="18"/>
        <v>6.1116666666666672</v>
      </c>
      <c r="J33" s="37">
        <f>SUM('Indicator Data'!P35,SUM('Indicator Data'!Q35:R35)*1000000)</f>
        <v>3171229567.9999995</v>
      </c>
      <c r="K33" s="37">
        <f>J33/'Indicator Data (national)'!$AY$9</f>
        <v>213.49945777352409</v>
      </c>
      <c r="L33" s="14">
        <f t="shared" si="10"/>
        <v>4.2699891554704825</v>
      </c>
      <c r="M33" s="14">
        <f>IF('Indicator Data'!S35="No data","x",IF('Indicator Data'!S35&gt;M$136,10,IF('Indicator Data'!S35&lt;M$135,0,10-(M$136-'Indicator Data'!S35)/(M$136-M$135)*10)))</f>
        <v>6.8062345426152575</v>
      </c>
      <c r="N33" s="135">
        <f>VLOOKUP(C33,'Indicator Data'!$C$5:$O$136,12,FALSE)/VLOOKUP(B33,'Indicator Data (national)'!$B$5:$AY$13,50,FALSE)*1000000</f>
        <v>4.1202210485127753E-2</v>
      </c>
      <c r="O33" s="14">
        <f t="shared" si="11"/>
        <v>4.1202210485131729E-3</v>
      </c>
      <c r="P33" s="54">
        <f t="shared" si="12"/>
        <v>3.6934479730447514</v>
      </c>
      <c r="Q33" s="47">
        <f t="shared" si="19"/>
        <v>7.3267694177216107</v>
      </c>
      <c r="R33" s="37">
        <f>IF(AND('Indicator Data'!AK35="No data",'Indicator Data'!AL35="No data"),0,SUM('Indicator Data'!AK35:AM35))</f>
        <v>16042</v>
      </c>
      <c r="S33" s="14">
        <f t="shared" si="20"/>
        <v>4.017528373346865</v>
      </c>
      <c r="T33" s="43">
        <f>R33/'Indicator Data'!$BE35</f>
        <v>6.6231563580154149E-3</v>
      </c>
      <c r="U33" s="14">
        <f t="shared" si="21"/>
        <v>5.084849181912686</v>
      </c>
      <c r="V33" s="15">
        <f t="shared" si="22"/>
        <v>4.5511887776297755</v>
      </c>
      <c r="W33" s="14">
        <f>IF('Indicator Data'!Z35="No data","x",IF('Indicator Data'!Z35&gt;W$136,10,IF('Indicator Data'!Z35&lt;W$135,0,10-(W$136-'Indicator Data'!Z35)/(W$136-W$135)*10)))</f>
        <v>2.1999999999999993</v>
      </c>
      <c r="X33" s="14">
        <f>IF('Indicator Data'!Y35="No data","x",IF('Indicator Data'!Y35&gt;X$136,10,IF('Indicator Data'!Y35&lt;X$135,0,10-(X$136-'Indicator Data'!Y35)/(X$136-X$135)*10)))</f>
        <v>1.672727272727272</v>
      </c>
      <c r="Y33" s="14">
        <f>IF('Indicator Data'!AD35="No data","x",IF('Indicator Data'!AD35&gt;Y$136,10,IF('Indicator Data'!AD35&lt;Y$135,0,10-(Y$136-'Indicator Data'!AD35)/(Y$136-Y$135)*10)))</f>
        <v>10</v>
      </c>
      <c r="Z33" s="140">
        <f>IF('Indicator Data'!AA35="No data","x",'Indicator Data'!AA35/'Indicator Data'!$BE35*100000)</f>
        <v>0</v>
      </c>
      <c r="AA33" s="138">
        <f t="shared" si="13"/>
        <v>0</v>
      </c>
      <c r="AB33" s="140">
        <f>IF('Indicator Data'!AB35="No data","x",'Indicator Data'!AB35/'Indicator Data'!$BE35*100000)</f>
        <v>4.1286350567357029E-2</v>
      </c>
      <c r="AC33" s="138">
        <f t="shared" si="14"/>
        <v>2.0526883196408452</v>
      </c>
      <c r="AD33" s="54">
        <f t="shared" si="15"/>
        <v>3.1850831184736235</v>
      </c>
      <c r="AE33" s="14">
        <f>IF('Indicator Data'!T35="No data","x",IF('Indicator Data'!T35&gt;AE$136,10,IF('Indicator Data'!T35&lt;AE$135,0,10-(AE$136-'Indicator Data'!T35)/(AE$136-AE$135)*10)))</f>
        <v>9.8461538461538467</v>
      </c>
      <c r="AF33" s="14">
        <f>IF('Indicator Data'!U35="No data","x",IF('Indicator Data'!U35&gt;AF$136,10,IF('Indicator Data'!U35&lt;AF$135,0,10-(AF$136-'Indicator Data'!U35)/(AF$136-AF$135)*10)))</f>
        <v>4.7999852421668185</v>
      </c>
      <c r="AG33" s="54">
        <f t="shared" si="23"/>
        <v>7.3230695441603331</v>
      </c>
      <c r="AH33" s="14">
        <f>IF('Indicator Data'!AN35="No data","x",IF('Indicator Data'!AN35&gt;AH$136,10,IF('Indicator Data'!AN35&lt;AH$135,0,10-(AH$136-'Indicator Data'!AN35)/(AH$136-AH$135)*10)))</f>
        <v>4.7116790951939151</v>
      </c>
      <c r="AI33" s="14">
        <f>IF('Indicator Data'!AS35="No data","x",IF('Indicator Data'!AS35&gt;AI$136,10,IF('Indicator Data'!AS35&lt;AI$135,0,10-(AI$136-'Indicator Data'!AS35)/(AI$136-AI$135)*10)))</f>
        <v>3.7666924770787258</v>
      </c>
      <c r="AJ33" s="54">
        <f t="shared" si="16"/>
        <v>4.2391857861363205</v>
      </c>
      <c r="AK33" s="37">
        <f>'Indicator Data'!AI35+'Indicator Data'!AH35*0.5+'Indicator Data'!AG35*0.25</f>
        <v>0</v>
      </c>
      <c r="AL33" s="44">
        <f>AK33/'Indicator Data'!BE35</f>
        <v>0</v>
      </c>
      <c r="AM33" s="54">
        <f t="shared" si="24"/>
        <v>0</v>
      </c>
      <c r="AN33" s="14">
        <f>IF('Indicator Data'!AJ35="No data","x",IF(('Indicator Data'!AJ35)^2&gt;AN$135,10,IF(('Indicator Data'!AJ35)^2&lt;AN$136,0,10-(AN$135-('Indicator Data'!AJ35)^2)/(AN$135-AN$136)*10)))</f>
        <v>0</v>
      </c>
      <c r="AO33" s="54">
        <f t="shared" si="17"/>
        <v>0</v>
      </c>
      <c r="AP33" s="38">
        <f t="shared" si="8"/>
        <v>3.5041227796543262</v>
      </c>
      <c r="AQ33" s="57">
        <f t="shared" si="9"/>
        <v>4.0470292425272474</v>
      </c>
    </row>
    <row r="34" spans="1:43" s="11" customFormat="1" x14ac:dyDescent="0.25">
      <c r="A34" s="11" t="s">
        <v>385</v>
      </c>
      <c r="B34" s="32" t="s">
        <v>8</v>
      </c>
      <c r="C34" s="32" t="s">
        <v>514</v>
      </c>
      <c r="D34" s="14">
        <f>IF('Indicator Data'!M36="No data",IF((0.1284*LN('Indicator Data'!BD36)-0.4735)&gt;D$136,0,IF((0.1284*LN('Indicator Data'!BD36)-0.4735)&lt;D$135,10,(D$136-(0.1284*LN('Indicator Data'!BD36)-0.4735))/(D$136-D$135)*10)),IF('Indicator Data'!M36&gt;D$136,0,IF('Indicator Data'!M36&lt;D$135,10,(D$136-'Indicator Data'!M36)/(D$136-D$135)*10)))</f>
        <v>9.8769230769230774</v>
      </c>
      <c r="E34" s="14">
        <f>IF('Indicator Data'!N36="No data","x",IF('Indicator Data'!N36&gt;E$136,10,IF('Indicator Data'!N36&lt;E$135,0,10-(E$136-'Indicator Data'!N36)/(E$136-E$135)*10)))</f>
        <v>10</v>
      </c>
      <c r="F34" s="54">
        <f t="shared" si="0"/>
        <v>9.9400773635245159</v>
      </c>
      <c r="G34" s="14">
        <f>IF('Indicator Data'!AE36="No data","x",IF('Indicator Data'!AE36&gt;G$136,10,IF('Indicator Data'!AE36&lt;G$135,0,10-(G$136-'Indicator Data'!AE36)/(G$136-G$135)*10)))</f>
        <v>8.9733333333333345</v>
      </c>
      <c r="H34" s="14">
        <f>IF('Indicator Data'!AF36="No data","x",IF('Indicator Data'!AF36&gt;H$136,10,IF('Indicator Data'!AF36&lt;H$135,0,10-(H$136-'Indicator Data'!AF36)/(H$136-H$135)*10)))</f>
        <v>3.25</v>
      </c>
      <c r="I34" s="54">
        <f t="shared" si="18"/>
        <v>6.1116666666666672</v>
      </c>
      <c r="J34" s="37">
        <f>SUM('Indicator Data'!P36,SUM('Indicator Data'!Q36:R36)*1000000)</f>
        <v>3171229567.9999995</v>
      </c>
      <c r="K34" s="37">
        <f>J34/'Indicator Data (national)'!$AY$9</f>
        <v>213.49945777352409</v>
      </c>
      <c r="L34" s="14">
        <f t="shared" si="10"/>
        <v>4.2699891554704825</v>
      </c>
      <c r="M34" s="14">
        <f>IF('Indicator Data'!S36="No data","x",IF('Indicator Data'!S36&gt;M$136,10,IF('Indicator Data'!S36&lt;M$135,0,10-(M$136-'Indicator Data'!S36)/(M$136-M$135)*10)))</f>
        <v>6.8062345426152575</v>
      </c>
      <c r="N34" s="135">
        <f>VLOOKUP(C34,'Indicator Data'!$C$5:$O$136,12,FALSE)/VLOOKUP(B34,'Indicator Data (national)'!$B$5:$AY$13,50,FALSE)*1000000</f>
        <v>4.1471505978494597E-2</v>
      </c>
      <c r="O34" s="14">
        <f t="shared" si="11"/>
        <v>4.1471505978503131E-3</v>
      </c>
      <c r="P34" s="54">
        <f t="shared" si="12"/>
        <v>3.6934569495611971</v>
      </c>
      <c r="Q34" s="47">
        <f t="shared" si="19"/>
        <v>7.4213195858192247</v>
      </c>
      <c r="R34" s="37">
        <f>IF(AND('Indicator Data'!AK36="No data",'Indicator Data'!AL36="No data"),0,SUM('Indicator Data'!AK36:AM36))</f>
        <v>1236</v>
      </c>
      <c r="S34" s="14">
        <f t="shared" si="20"/>
        <v>0.30672823584265707</v>
      </c>
      <c r="T34" s="43">
        <f>R34/'Indicator Data'!$BE36</f>
        <v>4.6761872729769721E-4</v>
      </c>
      <c r="U34" s="14">
        <f t="shared" si="21"/>
        <v>2.6445590788432067</v>
      </c>
      <c r="V34" s="15">
        <f t="shared" si="22"/>
        <v>1.4756436573429319</v>
      </c>
      <c r="W34" s="14">
        <f>IF('Indicator Data'!Z36="No data","x",IF('Indicator Data'!Z36&gt;W$136,10,IF('Indicator Data'!Z36&lt;W$135,0,10-(W$136-'Indicator Data'!Z36)/(W$136-W$135)*10)))</f>
        <v>2.1999999999999993</v>
      </c>
      <c r="X34" s="14">
        <f>IF('Indicator Data'!Y36="No data","x",IF('Indicator Data'!Y36&gt;X$136,10,IF('Indicator Data'!Y36&lt;X$135,0,10-(X$136-'Indicator Data'!Y36)/(X$136-X$135)*10)))</f>
        <v>1.672727272727272</v>
      </c>
      <c r="Y34" s="14">
        <f>IF('Indicator Data'!AD36="No data","x",IF('Indicator Data'!AD36&gt;Y$136,10,IF('Indicator Data'!AD36&lt;Y$135,0,10-(Y$136-'Indicator Data'!AD36)/(Y$136-Y$135)*10)))</f>
        <v>10</v>
      </c>
      <c r="Z34" s="140">
        <f>IF('Indicator Data'!AA36="No data","x",'Indicator Data'!AA36/'Indicator Data'!$BE36*100000)</f>
        <v>0</v>
      </c>
      <c r="AA34" s="138">
        <f t="shared" si="13"/>
        <v>0</v>
      </c>
      <c r="AB34" s="140">
        <f>IF('Indicator Data'!AB36="No data","x",'Indicator Data'!AB36/'Indicator Data'!$BE36*100000)</f>
        <v>0</v>
      </c>
      <c r="AC34" s="138">
        <f t="shared" si="14"/>
        <v>0</v>
      </c>
      <c r="AD34" s="54">
        <f t="shared" si="15"/>
        <v>2.7745454545454544</v>
      </c>
      <c r="AE34" s="14">
        <f>IF('Indicator Data'!T36="No data","x",IF('Indicator Data'!T36&gt;AE$136,10,IF('Indicator Data'!T36&lt;AE$135,0,10-(AE$136-'Indicator Data'!T36)/(AE$136-AE$135)*10)))</f>
        <v>9.8461538461538467</v>
      </c>
      <c r="AF34" s="14">
        <f>IF('Indicator Data'!U36="No data","x",IF('Indicator Data'!U36&gt;AF$136,10,IF('Indicator Data'!U36&lt;AF$135,0,10-(AF$136-'Indicator Data'!U36)/(AF$136-AF$135)*10)))</f>
        <v>3.1999996764040723</v>
      </c>
      <c r="AG34" s="54">
        <f t="shared" si="23"/>
        <v>6.5230767612789595</v>
      </c>
      <c r="AH34" s="14">
        <f>IF('Indicator Data'!AN36="No data","x",IF('Indicator Data'!AN36&gt;AH$136,10,IF('Indicator Data'!AN36&lt;AH$135,0,10-(AH$136-'Indicator Data'!AN36)/(AH$136-AH$135)*10)))</f>
        <v>2.0646494496552315</v>
      </c>
      <c r="AI34" s="14">
        <f>IF('Indicator Data'!AS36="No data","x",IF('Indicator Data'!AS36&gt;AI$136,10,IF('Indicator Data'!AS36&lt;AI$135,0,10-(AI$136-'Indicator Data'!AS36)/(AI$136-AI$135)*10)))</f>
        <v>2.5</v>
      </c>
      <c r="AJ34" s="54">
        <f t="shared" si="16"/>
        <v>2.2823247248276157</v>
      </c>
      <c r="AK34" s="37">
        <f>'Indicator Data'!AI36+'Indicator Data'!AH36*0.5+'Indicator Data'!AG36*0.25</f>
        <v>0</v>
      </c>
      <c r="AL34" s="44">
        <f>AK34/'Indicator Data'!BE36</f>
        <v>0</v>
      </c>
      <c r="AM34" s="54">
        <f t="shared" si="24"/>
        <v>0</v>
      </c>
      <c r="AN34" s="14">
        <f>IF('Indicator Data'!AJ36="No data","x",IF(('Indicator Data'!AJ36)^2&gt;AN$135,10,IF(('Indicator Data'!AJ36)^2&lt;AN$136,0,10-(AN$135-('Indicator Data'!AJ36)^2)/(AN$135-AN$136)*10)))</f>
        <v>0</v>
      </c>
      <c r="AO34" s="54">
        <f t="shared" si="17"/>
        <v>0</v>
      </c>
      <c r="AP34" s="38">
        <f t="shared" si="8"/>
        <v>2.7163959425234721</v>
      </c>
      <c r="AQ34" s="57">
        <f t="shared" si="9"/>
        <v>2.1173908135601436</v>
      </c>
    </row>
    <row r="35" spans="1:43" s="11" customFormat="1" x14ac:dyDescent="0.25">
      <c r="A35" s="11" t="s">
        <v>386</v>
      </c>
      <c r="B35" s="32" t="s">
        <v>8</v>
      </c>
      <c r="C35" s="32" t="s">
        <v>515</v>
      </c>
      <c r="D35" s="14">
        <f>IF('Indicator Data'!M37="No data",IF((0.1284*LN('Indicator Data'!BD37)-0.4735)&gt;D$136,0,IF((0.1284*LN('Indicator Data'!BD37)-0.4735)&lt;D$135,10,(D$136-(0.1284*LN('Indicator Data'!BD37)-0.4735))/(D$136-D$135)*10)),IF('Indicator Data'!M37&gt;D$136,0,IF('Indicator Data'!M37&lt;D$135,10,(D$136-'Indicator Data'!M37)/(D$136-D$135)*10)))</f>
        <v>9.569230769230769</v>
      </c>
      <c r="E35" s="14">
        <f>IF('Indicator Data'!N37="No data","x",IF('Indicator Data'!N37&gt;E$136,10,IF('Indicator Data'!N37&lt;E$135,0,10-(E$136-'Indicator Data'!N37)/(E$136-E$135)*10)))</f>
        <v>9.5499999999999989</v>
      </c>
      <c r="F35" s="54">
        <f t="shared" si="0"/>
        <v>9.5596451805431197</v>
      </c>
      <c r="G35" s="14">
        <f>IF('Indicator Data'!AE37="No data","x",IF('Indicator Data'!AE37&gt;G$136,10,IF('Indicator Data'!AE37&lt;G$135,0,10-(G$136-'Indicator Data'!AE37)/(G$136-G$135)*10)))</f>
        <v>8.9733333333333345</v>
      </c>
      <c r="H35" s="14">
        <f>IF('Indicator Data'!AF37="No data","x",IF('Indicator Data'!AF37&gt;H$136,10,IF('Indicator Data'!AF37&lt;H$135,0,10-(H$136-'Indicator Data'!AF37)/(H$136-H$135)*10)))</f>
        <v>2.4999999999999991</v>
      </c>
      <c r="I35" s="54">
        <f t="shared" si="18"/>
        <v>5.7366666666666664</v>
      </c>
      <c r="J35" s="37">
        <f>SUM('Indicator Data'!P37,SUM('Indicator Data'!Q37:R37)*1000000)</f>
        <v>3171229567.9999995</v>
      </c>
      <c r="K35" s="37">
        <f>J35/'Indicator Data (national)'!$AY$9</f>
        <v>213.49945777352409</v>
      </c>
      <c r="L35" s="14">
        <f t="shared" si="10"/>
        <v>4.2699891554704825</v>
      </c>
      <c r="M35" s="14">
        <f>IF('Indicator Data'!S37="No data","x",IF('Indicator Data'!S37&gt;M$136,10,IF('Indicator Data'!S37&lt;M$135,0,10-(M$136-'Indicator Data'!S37)/(M$136-M$135)*10)))</f>
        <v>6.8062345426152575</v>
      </c>
      <c r="N35" s="135">
        <f>VLOOKUP(C35,'Indicator Data'!$C$5:$O$136,12,FALSE)/VLOOKUP(B35,'Indicator Data (national)'!$B$5:$AY$13,50,FALSE)*1000000</f>
        <v>3.8576579424800986E-2</v>
      </c>
      <c r="O35" s="14">
        <f t="shared" si="11"/>
        <v>3.8576579424791646E-3</v>
      </c>
      <c r="P35" s="54">
        <f t="shared" si="12"/>
        <v>3.6933604520094065</v>
      </c>
      <c r="Q35" s="47">
        <f t="shared" si="19"/>
        <v>7.1373293699405789</v>
      </c>
      <c r="R35" s="37">
        <f>IF(AND('Indicator Data'!AK37="No data",'Indicator Data'!AL37="No data"),0,SUM('Indicator Data'!AK37:AM37))</f>
        <v>8387</v>
      </c>
      <c r="S35" s="14">
        <f t="shared" si="20"/>
        <v>3.0786888100581979</v>
      </c>
      <c r="T35" s="43">
        <f>R35/'Indicator Data'!$BE37</f>
        <v>3.5867186634672582E-3</v>
      </c>
      <c r="U35" s="14">
        <f t="shared" si="21"/>
        <v>4.3710046781605385</v>
      </c>
      <c r="V35" s="15">
        <f t="shared" si="22"/>
        <v>3.7248467441093682</v>
      </c>
      <c r="W35" s="14">
        <f>IF('Indicator Data'!Z37="No data","x",IF('Indicator Data'!Z37&gt;W$136,10,IF('Indicator Data'!Z37&lt;W$135,0,10-(W$136-'Indicator Data'!Z37)/(W$136-W$135)*10)))</f>
        <v>2.1999999999999993</v>
      </c>
      <c r="X35" s="14">
        <f>IF('Indicator Data'!Y37="No data","x",IF('Indicator Data'!Y37&gt;X$136,10,IF('Indicator Data'!Y37&lt;X$135,0,10-(X$136-'Indicator Data'!Y37)/(X$136-X$135)*10)))</f>
        <v>1.672727272727272</v>
      </c>
      <c r="Y35" s="14">
        <f>IF('Indicator Data'!AD37="No data","x",IF('Indicator Data'!AD37&gt;Y$136,10,IF('Indicator Data'!AD37&lt;Y$135,0,10-(Y$136-'Indicator Data'!AD37)/(Y$136-Y$135)*10)))</f>
        <v>10</v>
      </c>
      <c r="Z35" s="140">
        <f>IF('Indicator Data'!AA37="No data","x",'Indicator Data'!AA37/'Indicator Data'!$BE37*100000)</f>
        <v>0</v>
      </c>
      <c r="AA35" s="138">
        <f t="shared" si="13"/>
        <v>0</v>
      </c>
      <c r="AB35" s="140">
        <f>IF('Indicator Data'!AB37="No data","x",'Indicator Data'!AB37/'Indicator Data'!$BE37*100000)</f>
        <v>0</v>
      </c>
      <c r="AC35" s="138">
        <f t="shared" si="14"/>
        <v>0</v>
      </c>
      <c r="AD35" s="54">
        <f t="shared" si="15"/>
        <v>2.7745454545454544</v>
      </c>
      <c r="AE35" s="14">
        <f>IF('Indicator Data'!T37="No data","x",IF('Indicator Data'!T37&gt;AE$136,10,IF('Indicator Data'!T37&lt;AE$135,0,10-(AE$136-'Indicator Data'!T37)/(AE$136-AE$135)*10)))</f>
        <v>9.8461538461538467</v>
      </c>
      <c r="AF35" s="14">
        <f>IF('Indicator Data'!U37="No data","x",IF('Indicator Data'!U37&gt;AF$136,10,IF('Indicator Data'!U37&lt;AF$135,0,10-(AF$136-'Indicator Data'!U37)/(AF$136-AF$135)*10)))</f>
        <v>6.0444371700969759</v>
      </c>
      <c r="AG35" s="54">
        <f t="shared" si="23"/>
        <v>7.9452955081254117</v>
      </c>
      <c r="AH35" s="14">
        <f>IF('Indicator Data'!AN37="No data","x",IF('Indicator Data'!AN37&gt;AH$136,10,IF('Indicator Data'!AN37&lt;AH$135,0,10-(AH$136-'Indicator Data'!AN37)/(AH$136-AH$135)*10)))</f>
        <v>6.2998872957046599</v>
      </c>
      <c r="AI35" s="14">
        <f>IF('Indicator Data'!AS37="No data","x",IF('Indicator Data'!AS37&gt;AI$136,10,IF('Indicator Data'!AS37&lt;AI$135,0,10-(AI$136-'Indicator Data'!AS37)/(AI$136-AI$135)*10)))</f>
        <v>2.2999980142863077</v>
      </c>
      <c r="AJ35" s="54">
        <f t="shared" si="16"/>
        <v>4.2999426549954833</v>
      </c>
      <c r="AK35" s="37">
        <f>'Indicator Data'!AI37+'Indicator Data'!AH37*0.5+'Indicator Data'!AG37*0.25</f>
        <v>5490.9346000645028</v>
      </c>
      <c r="AL35" s="44">
        <f>AK35/'Indicator Data'!BE37</f>
        <v>2.3482100405305207E-3</v>
      </c>
      <c r="AM35" s="54">
        <f t="shared" si="24"/>
        <v>0.23482100405305317</v>
      </c>
      <c r="AN35" s="14">
        <f>IF('Indicator Data'!AJ37="No data","x",IF(('Indicator Data'!AJ37)^2&gt;AN$135,10,IF(('Indicator Data'!AJ37)^2&lt;AN$136,0,10-(AN$135-('Indicator Data'!AJ37)^2)/(AN$135-AN$136)*10)))</f>
        <v>1.5789473684210531</v>
      </c>
      <c r="AO35" s="54">
        <f t="shared" si="17"/>
        <v>1.5789473684210531</v>
      </c>
      <c r="AP35" s="38">
        <f t="shared" ref="AP35:AP66" si="25">IF(AO35="x",(10-GEOMEAN(((10-AD35)/10*9+1),((10-AG35)/10*9+1),((10-AM35)/10*9+1),((10-AJ35)/10*9+1)))/9*10,(10-GEOMEAN(((10-AD35)/10*9+1),((10-AG35)/10*9+1),((10-AM35)/10*9+1),((10-AO35)/10*9+1),((10-AJ35)/10*9+1)))/9*10)</f>
        <v>3.9649412039165872</v>
      </c>
      <c r="AQ35" s="57">
        <f t="shared" ref="AQ35:AQ66" si="26">(10-GEOMEAN(((10-V35)/10*9+1),((10-AP35)/10*9+1)))/9*10</f>
        <v>3.8458857088230958</v>
      </c>
    </row>
    <row r="36" spans="1:43" s="11" customFormat="1" x14ac:dyDescent="0.25">
      <c r="A36" s="11" t="s">
        <v>387</v>
      </c>
      <c r="B36" s="32" t="s">
        <v>8</v>
      </c>
      <c r="C36" s="32" t="s">
        <v>516</v>
      </c>
      <c r="D36" s="14">
        <f>IF('Indicator Data'!M38="No data",IF((0.1284*LN('Indicator Data'!BD38)-0.4735)&gt;D$136,0,IF((0.1284*LN('Indicator Data'!BD38)-0.4735)&lt;D$135,10,(D$136-(0.1284*LN('Indicator Data'!BD38)-0.4735))/(D$136-D$135)*10)),IF('Indicator Data'!M38&gt;D$136,0,IF('Indicator Data'!M38&lt;D$135,10,(D$136-'Indicator Data'!M38)/(D$136-D$135)*10)))</f>
        <v>9.8000000000000025</v>
      </c>
      <c r="E36" s="14">
        <f>IF('Indicator Data'!N38="No data","x",IF('Indicator Data'!N38&gt;E$136,10,IF('Indicator Data'!N38&lt;E$135,0,10-(E$136-'Indicator Data'!N38)/(E$136-E$135)*10)))</f>
        <v>10</v>
      </c>
      <c r="F36" s="54">
        <f t="shared" si="0"/>
        <v>9.9041355009777554</v>
      </c>
      <c r="G36" s="14">
        <f>IF('Indicator Data'!AE38="No data","x",IF('Indicator Data'!AE38&gt;G$136,10,IF('Indicator Data'!AE38&lt;G$135,0,10-(G$136-'Indicator Data'!AE38)/(G$136-G$135)*10)))</f>
        <v>8.9733333333333345</v>
      </c>
      <c r="H36" s="14">
        <f>IF('Indicator Data'!AF38="No data","x",IF('Indicator Data'!AF38&gt;H$136,10,IF('Indicator Data'!AF38&lt;H$135,0,10-(H$136-'Indicator Data'!AF38)/(H$136-H$135)*10)))</f>
        <v>5</v>
      </c>
      <c r="I36" s="54">
        <f t="shared" si="18"/>
        <v>6.9866666666666672</v>
      </c>
      <c r="J36" s="37">
        <f>SUM('Indicator Data'!P38,SUM('Indicator Data'!Q38:R38)*1000000)</f>
        <v>3171229567.9999995</v>
      </c>
      <c r="K36" s="37">
        <f>J36/'Indicator Data (national)'!$AY$9</f>
        <v>213.49945777352409</v>
      </c>
      <c r="L36" s="14">
        <f t="shared" si="10"/>
        <v>4.2699891554704825</v>
      </c>
      <c r="M36" s="14">
        <f>IF('Indicator Data'!S38="No data","x",IF('Indicator Data'!S38&gt;M$136,10,IF('Indicator Data'!S38&lt;M$135,0,10-(M$136-'Indicator Data'!S38)/(M$136-M$135)*10)))</f>
        <v>6.8062345426152575</v>
      </c>
      <c r="N36" s="135">
        <f>VLOOKUP(C36,'Indicator Data'!$C$5:$O$136,12,FALSE)/VLOOKUP(B36,'Indicator Data (national)'!$B$5:$AY$13,50,FALSE)*1000000</f>
        <v>4.2010096965228297E-2</v>
      </c>
      <c r="O36" s="14">
        <f t="shared" si="11"/>
        <v>4.2010096965228172E-3</v>
      </c>
      <c r="P36" s="54">
        <f t="shared" si="12"/>
        <v>3.6934749025940881</v>
      </c>
      <c r="Q36" s="47">
        <f t="shared" ref="Q36:Q67" si="27">AVERAGE(F36,F36,I36,P36)</f>
        <v>7.6221031428040664</v>
      </c>
      <c r="R36" s="37">
        <f>IF(AND('Indicator Data'!AK38="No data",'Indicator Data'!AL38="No data"),0,SUM('Indicator Data'!AK38:AM38))</f>
        <v>12328</v>
      </c>
      <c r="S36" s="14">
        <f t="shared" ref="S36:S67" si="28">IF(R36=0,0,IF(LOG(R36)&gt;$S$136,10,IF(LOG(R36)&lt;S$135,0,10-(S$136-LOG(R36))/(S$136-S$135)*10)))</f>
        <v>3.6363087523678761</v>
      </c>
      <c r="T36" s="43">
        <f>R36/'Indicator Data'!$BE38</f>
        <v>6.054388326542118E-3</v>
      </c>
      <c r="U36" s="14">
        <f t="shared" ref="U36:U67" si="29">IF(T36="x","x",IF(T36&gt;$U$136,10,IF(T36&lt;$U$135,0,((T36*100)/0.0052)^(1/4.0545)/6.5*10)))</f>
        <v>4.9734806525584476</v>
      </c>
      <c r="V36" s="15">
        <f t="shared" si="22"/>
        <v>4.3048947024631623</v>
      </c>
      <c r="W36" s="14">
        <f>IF('Indicator Data'!Z38="No data","x",IF('Indicator Data'!Z38&gt;W$136,10,IF('Indicator Data'!Z38&lt;W$135,0,10-(W$136-'Indicator Data'!Z38)/(W$136-W$135)*10)))</f>
        <v>2.1999999999999993</v>
      </c>
      <c r="X36" s="14">
        <f>IF('Indicator Data'!Y38="No data","x",IF('Indicator Data'!Y38&gt;X$136,10,IF('Indicator Data'!Y38&lt;X$135,0,10-(X$136-'Indicator Data'!Y38)/(X$136-X$135)*10)))</f>
        <v>1.672727272727272</v>
      </c>
      <c r="Y36" s="14">
        <f>IF('Indicator Data'!AD38="No data","x",IF('Indicator Data'!AD38&gt;Y$136,10,IF('Indicator Data'!AD38&lt;Y$135,0,10-(Y$136-'Indicator Data'!AD38)/(Y$136-Y$135)*10)))</f>
        <v>10</v>
      </c>
      <c r="Z36" s="140">
        <f>IF('Indicator Data'!AA38="No data","x",'Indicator Data'!AA38/'Indicator Data'!$BE38*100000)</f>
        <v>0</v>
      </c>
      <c r="AA36" s="138">
        <f t="shared" si="13"/>
        <v>0</v>
      </c>
      <c r="AB36" s="140">
        <f>IF('Indicator Data'!AB38="No data","x",'Indicator Data'!AB38/'Indicator Data'!$BE38*100000)</f>
        <v>4.9110872214001608E-2</v>
      </c>
      <c r="AC36" s="138">
        <f t="shared" si="14"/>
        <v>2.3039254910450859</v>
      </c>
      <c r="AD36" s="54">
        <f t="shared" si="15"/>
        <v>3.2353305527544713</v>
      </c>
      <c r="AE36" s="14">
        <f>IF('Indicator Data'!T38="No data","x",IF('Indicator Data'!T38&gt;AE$136,10,IF('Indicator Data'!T38&lt;AE$135,0,10-(AE$136-'Indicator Data'!T38)/(AE$136-AE$135)*10)))</f>
        <v>9.8461538461538467</v>
      </c>
      <c r="AF36" s="14">
        <f>IF('Indicator Data'!U38="No data","x",IF('Indicator Data'!U38&gt;AF$136,10,IF('Indicator Data'!U38&lt;AF$135,0,10-(AF$136-'Indicator Data'!U38)/(AF$136-AF$135)*10)))</f>
        <v>2.4888951451451451</v>
      </c>
      <c r="AG36" s="54">
        <f t="shared" si="23"/>
        <v>6.1675244956494959</v>
      </c>
      <c r="AH36" s="14">
        <f>IF('Indicator Data'!AN38="No data","x",IF('Indicator Data'!AN38&gt;AH$136,10,IF('Indicator Data'!AN38&lt;AH$135,0,10-(AH$136-'Indicator Data'!AN38)/(AH$136-AH$135)*10)))</f>
        <v>3.4411282097991078</v>
      </c>
      <c r="AI36" s="14">
        <f>IF('Indicator Data'!AS38="No data","x",IF('Indicator Data'!AS38&gt;AI$136,10,IF('Indicator Data'!AS38&lt;AI$135,0,10-(AI$136-'Indicator Data'!AS38)/(AI$136-AI$135)*10)))</f>
        <v>2.4666823991156708</v>
      </c>
      <c r="AJ36" s="54">
        <f t="shared" si="16"/>
        <v>2.9539053044573893</v>
      </c>
      <c r="AK36" s="37">
        <f>'Indicator Data'!AI38+'Indicator Data'!AH38*0.5+'Indicator Data'!AG38*0.25</f>
        <v>0</v>
      </c>
      <c r="AL36" s="44">
        <f>AK36/'Indicator Data'!BE38</f>
        <v>0</v>
      </c>
      <c r="AM36" s="54">
        <f t="shared" ref="AM36:AM67" si="30">IF(AL36="x","x",IF(AL36&gt;AM$136,10,IF(AL36&lt;AM$135,0,10-(AM$136-AL36)/(AM$136-AM$135)*10)))</f>
        <v>0</v>
      </c>
      <c r="AN36" s="14">
        <f>IF('Indicator Data'!AJ38="No data","x",IF(('Indicator Data'!AJ38)^2&gt;AN$135,10,IF(('Indicator Data'!AJ38)^2&lt;AN$136,0,10-(AN$135-('Indicator Data'!AJ38)^2)/(AN$135-AN$136)*10)))</f>
        <v>1.5789473684210531</v>
      </c>
      <c r="AO36" s="54">
        <f t="shared" si="17"/>
        <v>1.5789473684210531</v>
      </c>
      <c r="AP36" s="38">
        <f t="shared" si="25"/>
        <v>3.0690895748350822</v>
      </c>
      <c r="AQ36" s="57">
        <f t="shared" si="26"/>
        <v>3.7127505536022998</v>
      </c>
    </row>
    <row r="37" spans="1:43" s="11" customFormat="1" x14ac:dyDescent="0.25">
      <c r="A37" s="11" t="s">
        <v>388</v>
      </c>
      <c r="B37" s="32" t="s">
        <v>8</v>
      </c>
      <c r="C37" s="32" t="s">
        <v>517</v>
      </c>
      <c r="D37" s="14">
        <f>IF('Indicator Data'!M39="No data",IF((0.1284*LN('Indicator Data'!BD39)-0.4735)&gt;D$136,0,IF((0.1284*LN('Indicator Data'!BD39)-0.4735)&lt;D$135,10,(D$136-(0.1284*LN('Indicator Data'!BD39)-0.4735))/(D$136-D$135)*10)),IF('Indicator Data'!M39&gt;D$136,0,IF('Indicator Data'!M39&lt;D$135,10,(D$136-'Indicator Data'!M39)/(D$136-D$135)*10)))</f>
        <v>9.6923076923076916</v>
      </c>
      <c r="E37" s="14">
        <f>IF('Indicator Data'!N39="No data","x",IF('Indicator Data'!N39&gt;E$136,10,IF('Indicator Data'!N39&lt;E$135,0,10-(E$136-'Indicator Data'!N39)/(E$136-E$135)*10)))</f>
        <v>10</v>
      </c>
      <c r="F37" s="54">
        <f t="shared" ref="F37:F68" si="31">IF(E37="x",D37,(10-GEOMEAN(((10-D37)/10*9+1),((10-E37)/10*9+1)))/9*10)</f>
        <v>9.8555442100202484</v>
      </c>
      <c r="G37" s="14">
        <f>IF('Indicator Data'!AE39="No data","x",IF('Indicator Data'!AE39&gt;G$136,10,IF('Indicator Data'!AE39&lt;G$135,0,10-(G$136-'Indicator Data'!AE39)/(G$136-G$135)*10)))</f>
        <v>8.9733333333333345</v>
      </c>
      <c r="H37" s="14">
        <f>IF('Indicator Data'!AF39="No data","x",IF('Indicator Data'!AF39&gt;H$136,10,IF('Indicator Data'!AF39&lt;H$135,0,10-(H$136-'Indicator Data'!AF39)/(H$136-H$135)*10)))</f>
        <v>1.25</v>
      </c>
      <c r="I37" s="54">
        <f t="shared" ref="I37:I68" si="32">IF(AND(G37="x",H37="x"),"x",AVERAGE(G37,H37))</f>
        <v>5.1116666666666672</v>
      </c>
      <c r="J37" s="37">
        <f>SUM('Indicator Data'!P39,SUM('Indicator Data'!Q39:R39)*1000000)</f>
        <v>3171229567.9999995</v>
      </c>
      <c r="K37" s="37">
        <f>J37/'Indicator Data (national)'!$AY$9</f>
        <v>213.49945777352409</v>
      </c>
      <c r="L37" s="14">
        <f t="shared" si="10"/>
        <v>4.2699891554704825</v>
      </c>
      <c r="M37" s="14">
        <f>IF('Indicator Data'!S39="No data","x",IF('Indicator Data'!S39&gt;M$136,10,IF('Indicator Data'!S39&lt;M$135,0,10-(M$136-'Indicator Data'!S39)/(M$136-M$135)*10)))</f>
        <v>6.8062345426152575</v>
      </c>
      <c r="N37" s="135">
        <f>VLOOKUP(C37,'Indicator Data'!$C$5:$O$136,12,FALSE)/VLOOKUP(B37,'Indicator Data (national)'!$B$5:$AY$13,50,FALSE)*1000000</f>
        <v>4.1202210485127753E-2</v>
      </c>
      <c r="O37" s="14">
        <f t="shared" si="11"/>
        <v>4.1202210485131729E-3</v>
      </c>
      <c r="P37" s="54">
        <f t="shared" si="12"/>
        <v>3.6934479730447514</v>
      </c>
      <c r="Q37" s="47">
        <f t="shared" si="27"/>
        <v>7.1290507649379791</v>
      </c>
      <c r="R37" s="37">
        <f>IF(AND('Indicator Data'!AK39="No data",'Indicator Data'!AL39="No data"),0,SUM('Indicator Data'!AK39:AM39))</f>
        <v>15282</v>
      </c>
      <c r="S37" s="14">
        <f t="shared" si="28"/>
        <v>3.9472673178241955</v>
      </c>
      <c r="T37" s="43">
        <f>R37/'Indicator Data'!$BE39</f>
        <v>2.26469450631527E-2</v>
      </c>
      <c r="U37" s="14">
        <f t="shared" si="29"/>
        <v>6.8860461550838288</v>
      </c>
      <c r="V37" s="15">
        <f t="shared" ref="V37:V68" si="33">AVERAGE(S37,U37)</f>
        <v>5.4166567364540121</v>
      </c>
      <c r="W37" s="14">
        <f>IF('Indicator Data'!Z39="No data","x",IF('Indicator Data'!Z39&gt;W$136,10,IF('Indicator Data'!Z39&lt;W$135,0,10-(W$136-'Indicator Data'!Z39)/(W$136-W$135)*10)))</f>
        <v>2.1999999999999993</v>
      </c>
      <c r="X37" s="14">
        <f>IF('Indicator Data'!Y39="No data","x",IF('Indicator Data'!Y39&gt;X$136,10,IF('Indicator Data'!Y39&lt;X$135,0,10-(X$136-'Indicator Data'!Y39)/(X$136-X$135)*10)))</f>
        <v>1.672727272727272</v>
      </c>
      <c r="Y37" s="14">
        <f>IF('Indicator Data'!AD39="No data","x",IF('Indicator Data'!AD39&gt;Y$136,10,IF('Indicator Data'!AD39&lt;Y$135,0,10-(Y$136-'Indicator Data'!AD39)/(Y$136-Y$135)*10)))</f>
        <v>10</v>
      </c>
      <c r="Z37" s="140">
        <f>IF('Indicator Data'!AA39="No data","x",'Indicator Data'!AA39/'Indicator Data'!$BE39*100000)</f>
        <v>0</v>
      </c>
      <c r="AA37" s="138">
        <f t="shared" si="13"/>
        <v>0</v>
      </c>
      <c r="AB37" s="140">
        <f>IF('Indicator Data'!AB39="No data","x",'Indicator Data'!AB39/'Indicator Data'!$BE39*100000)</f>
        <v>0</v>
      </c>
      <c r="AC37" s="138">
        <f t="shared" si="14"/>
        <v>0</v>
      </c>
      <c r="AD37" s="54">
        <f t="shared" si="15"/>
        <v>2.7745454545454544</v>
      </c>
      <c r="AE37" s="14">
        <f>IF('Indicator Data'!T39="No data","x",IF('Indicator Data'!T39&gt;AE$136,10,IF('Indicator Data'!T39&lt;AE$135,0,10-(AE$136-'Indicator Data'!T39)/(AE$136-AE$135)*10)))</f>
        <v>9.8461538461538467</v>
      </c>
      <c r="AF37" s="14">
        <f>IF('Indicator Data'!U39="No data","x",IF('Indicator Data'!U39&gt;AF$136,10,IF('Indicator Data'!U39&lt;AF$135,0,10-(AF$136-'Indicator Data'!U39)/(AF$136-AF$135)*10)))</f>
        <v>5.4933856869069322</v>
      </c>
      <c r="AG37" s="54">
        <f t="shared" ref="AG37:AG68" si="34">IF(AND(AE37="x",AF37="x"),"x",AVERAGE(AF37,AE37))</f>
        <v>7.6697697665303899</v>
      </c>
      <c r="AH37" s="14">
        <f>IF('Indicator Data'!AN39="No data","x",IF('Indicator Data'!AN39&gt;AH$136,10,IF('Indicator Data'!AN39&lt;AH$135,0,10-(AH$136-'Indicator Data'!AN39)/(AH$136-AH$135)*10)))</f>
        <v>8.1527858548113681</v>
      </c>
      <c r="AI37" s="14">
        <f>IF('Indicator Data'!AS39="No data","x",IF('Indicator Data'!AS39&gt;AI$136,10,IF('Indicator Data'!AS39&lt;AI$135,0,10-(AI$136-'Indicator Data'!AS39)/(AI$136-AI$135)*10)))</f>
        <v>1.3334323199577653</v>
      </c>
      <c r="AJ37" s="54">
        <f t="shared" si="16"/>
        <v>4.7431090873845667</v>
      </c>
      <c r="AK37" s="37">
        <f>'Indicator Data'!AI39+'Indicator Data'!AH39*0.5+'Indicator Data'!AG39*0.25</f>
        <v>0</v>
      </c>
      <c r="AL37" s="44">
        <f>AK37/'Indicator Data'!BE39</f>
        <v>0</v>
      </c>
      <c r="AM37" s="54">
        <f t="shared" si="30"/>
        <v>0</v>
      </c>
      <c r="AN37" s="14">
        <f>IF('Indicator Data'!AJ39="No data","x",IF(('Indicator Data'!AJ39)^2&gt;AN$135,10,IF(('Indicator Data'!AJ39)^2&lt;AN$136,0,10-(AN$135-('Indicator Data'!AJ39)^2)/(AN$135-AN$136)*10)))</f>
        <v>1.5789473684210531</v>
      </c>
      <c r="AO37" s="54">
        <f t="shared" si="17"/>
        <v>1.5789473684210531</v>
      </c>
      <c r="AP37" s="38">
        <f t="shared" si="25"/>
        <v>3.9110957850381096</v>
      </c>
      <c r="AQ37" s="57">
        <f t="shared" si="26"/>
        <v>4.7079744757460213</v>
      </c>
    </row>
    <row r="38" spans="1:43" s="11" customFormat="1" x14ac:dyDescent="0.25">
      <c r="A38" s="11" t="s">
        <v>389</v>
      </c>
      <c r="B38" s="32" t="s">
        <v>8</v>
      </c>
      <c r="C38" s="32" t="s">
        <v>518</v>
      </c>
      <c r="D38" s="14">
        <f>IF('Indicator Data'!M40="No data",IF((0.1284*LN('Indicator Data'!BD40)-0.4735)&gt;D$136,0,IF((0.1284*LN('Indicator Data'!BD40)-0.4735)&lt;D$135,10,(D$136-(0.1284*LN('Indicator Data'!BD40)-0.4735))/(D$136-D$135)*10)),IF('Indicator Data'!M40&gt;D$136,0,IF('Indicator Data'!M40&lt;D$135,10,(D$136-'Indicator Data'!M40)/(D$136-D$135)*10)))</f>
        <v>9.092307692307692</v>
      </c>
      <c r="E38" s="14">
        <f>IF('Indicator Data'!N40="No data","x",IF('Indicator Data'!N40&gt;E$136,10,IF('Indicator Data'!N40&lt;E$135,0,10-(E$136-'Indicator Data'!N40)/(E$136-E$135)*10)))</f>
        <v>9.1666666666666679</v>
      </c>
      <c r="F38" s="54">
        <f t="shared" si="31"/>
        <v>9.1298359933857203</v>
      </c>
      <c r="G38" s="14">
        <f>IF('Indicator Data'!AE40="No data","x",IF('Indicator Data'!AE40&gt;G$136,10,IF('Indicator Data'!AE40&lt;G$135,0,10-(G$136-'Indicator Data'!AE40)/(G$136-G$135)*10)))</f>
        <v>8.9733333333333345</v>
      </c>
      <c r="H38" s="14">
        <f>IF('Indicator Data'!AF40="No data","x",IF('Indicator Data'!AF40&gt;H$136,10,IF('Indicator Data'!AF40&lt;H$135,0,10-(H$136-'Indicator Data'!AF40)/(H$136-H$135)*10)))</f>
        <v>4.5</v>
      </c>
      <c r="I38" s="54">
        <f t="shared" si="32"/>
        <v>6.7366666666666672</v>
      </c>
      <c r="J38" s="37">
        <f>SUM('Indicator Data'!P40,SUM('Indicator Data'!Q40:R40)*1000000)</f>
        <v>3171229567.9999995</v>
      </c>
      <c r="K38" s="37">
        <f>J38/'Indicator Data (national)'!$AY$9</f>
        <v>213.49945777352409</v>
      </c>
      <c r="L38" s="14">
        <f t="shared" si="10"/>
        <v>4.2699891554704825</v>
      </c>
      <c r="M38" s="14">
        <f>IF('Indicator Data'!S40="No data","x",IF('Indicator Data'!S40&gt;M$136,10,IF('Indicator Data'!S40&lt;M$135,0,10-(M$136-'Indicator Data'!S40)/(M$136-M$135)*10)))</f>
        <v>6.8062345426152575</v>
      </c>
      <c r="N38" s="135">
        <f>VLOOKUP(C38,'Indicator Data'!$C$5:$O$136,12,FALSE)/VLOOKUP(B38,'Indicator Data (national)'!$B$5:$AY$13,50,FALSE)*1000000</f>
        <v>3.7028130337941612E-2</v>
      </c>
      <c r="O38" s="14">
        <f t="shared" si="11"/>
        <v>3.7028130337937171E-3</v>
      </c>
      <c r="P38" s="54">
        <f t="shared" si="12"/>
        <v>3.693308837039845</v>
      </c>
      <c r="Q38" s="47">
        <f t="shared" si="27"/>
        <v>7.1724118726194881</v>
      </c>
      <c r="R38" s="37">
        <f>IF(AND('Indicator Data'!AK40="No data",'Indicator Data'!AL40="No data"),0,SUM('Indicator Data'!AK40:AM40))</f>
        <v>10809</v>
      </c>
      <c r="S38" s="14">
        <f t="shared" si="28"/>
        <v>3.4459517228074379</v>
      </c>
      <c r="T38" s="43">
        <f>R38/'Indicator Data'!$BE40</f>
        <v>1.9931625066383431E-2</v>
      </c>
      <c r="U38" s="14">
        <f t="shared" si="29"/>
        <v>6.6725155490931884</v>
      </c>
      <c r="V38" s="15">
        <f t="shared" si="33"/>
        <v>5.0592336359503136</v>
      </c>
      <c r="W38" s="14">
        <f>IF('Indicator Data'!Z40="No data","x",IF('Indicator Data'!Z40&gt;W$136,10,IF('Indicator Data'!Z40&lt;W$135,0,10-(W$136-'Indicator Data'!Z40)/(W$136-W$135)*10)))</f>
        <v>2.1999999999999993</v>
      </c>
      <c r="X38" s="14">
        <f>IF('Indicator Data'!Y40="No data","x",IF('Indicator Data'!Y40&gt;X$136,10,IF('Indicator Data'!Y40&lt;X$135,0,10-(X$136-'Indicator Data'!Y40)/(X$136-X$135)*10)))</f>
        <v>1.672727272727272</v>
      </c>
      <c r="Y38" s="14">
        <f>IF('Indicator Data'!AD40="No data","x",IF('Indicator Data'!AD40&gt;Y$136,10,IF('Indicator Data'!AD40&lt;Y$135,0,10-(Y$136-'Indicator Data'!AD40)/(Y$136-Y$135)*10)))</f>
        <v>10</v>
      </c>
      <c r="Z38" s="140">
        <f>IF('Indicator Data'!AA40="No data","x",'Indicator Data'!AA40/'Indicator Data'!$BE40*100000)</f>
        <v>0</v>
      </c>
      <c r="AA38" s="138">
        <f t="shared" si="13"/>
        <v>0</v>
      </c>
      <c r="AB38" s="140">
        <f>IF('Indicator Data'!AB40="No data","x",'Indicator Data'!AB40/'Indicator Data'!$BE40*100000)</f>
        <v>0.55319525579748619</v>
      </c>
      <c r="AC38" s="138">
        <f t="shared" si="14"/>
        <v>5.8095948231458898</v>
      </c>
      <c r="AD38" s="54">
        <f t="shared" si="15"/>
        <v>3.9364644191746323</v>
      </c>
      <c r="AE38" s="14">
        <f>IF('Indicator Data'!T40="No data","x",IF('Indicator Data'!T40&gt;AE$136,10,IF('Indicator Data'!T40&lt;AE$135,0,10-(AE$136-'Indicator Data'!T40)/(AE$136-AE$135)*10)))</f>
        <v>9.8461538461538467</v>
      </c>
      <c r="AF38" s="14">
        <f>IF('Indicator Data'!U40="No data","x",IF('Indicator Data'!U40&gt;AF$136,10,IF('Indicator Data'!U40&lt;AF$135,0,10-(AF$136-'Indicator Data'!U40)/(AF$136-AF$135)*10)))</f>
        <v>3.7776879815566371</v>
      </c>
      <c r="AG38" s="54">
        <f t="shared" si="34"/>
        <v>6.8119209138552419</v>
      </c>
      <c r="AH38" s="14">
        <f>IF('Indicator Data'!AN40="No data","x",IF('Indicator Data'!AN40&gt;AH$136,10,IF('Indicator Data'!AN40&lt;AH$135,0,10-(AH$136-'Indicator Data'!AN40)/(AH$136-AH$135)*10)))</f>
        <v>7.1468063887726263</v>
      </c>
      <c r="AI38" s="14">
        <f>IF('Indicator Data'!AS40="No data","x",IF('Indicator Data'!AS40&gt;AI$136,10,IF('Indicator Data'!AS40&lt;AI$135,0,10-(AI$136-'Indicator Data'!AS40)/(AI$136-AI$135)*10)))</f>
        <v>4.7334480460090846</v>
      </c>
      <c r="AJ38" s="54">
        <f t="shared" si="16"/>
        <v>5.9401272173908559</v>
      </c>
      <c r="AK38" s="37">
        <f>'Indicator Data'!AI40+'Indicator Data'!AH40*0.5+'Indicator Data'!AG40*0.25</f>
        <v>0</v>
      </c>
      <c r="AL38" s="44">
        <f>AK38/'Indicator Data'!BE40</f>
        <v>0</v>
      </c>
      <c r="AM38" s="54">
        <f t="shared" si="30"/>
        <v>0</v>
      </c>
      <c r="AN38" s="14">
        <f>IF('Indicator Data'!AJ40="No data","x",IF(('Indicator Data'!AJ40)^2&gt;AN$135,10,IF(('Indicator Data'!AJ40)^2&lt;AN$136,0,10-(AN$135-('Indicator Data'!AJ40)^2)/(AN$135-AN$136)*10)))</f>
        <v>1.5789473684210531</v>
      </c>
      <c r="AO38" s="54">
        <f t="shared" si="17"/>
        <v>1.5789473684210531</v>
      </c>
      <c r="AP38" s="38">
        <f t="shared" si="25"/>
        <v>4.103953766709922</v>
      </c>
      <c r="AQ38" s="57">
        <f t="shared" si="26"/>
        <v>4.5990870250462326</v>
      </c>
    </row>
    <row r="39" spans="1:43" s="11" customFormat="1" x14ac:dyDescent="0.25">
      <c r="A39" s="11" t="s">
        <v>390</v>
      </c>
      <c r="B39" s="32" t="s">
        <v>8</v>
      </c>
      <c r="C39" s="32" t="s">
        <v>519</v>
      </c>
      <c r="D39" s="14">
        <f>IF('Indicator Data'!M41="No data",IF((0.1284*LN('Indicator Data'!BD41)-0.4735)&gt;D$136,0,IF((0.1284*LN('Indicator Data'!BD41)-0.4735)&lt;D$135,10,(D$136-(0.1284*LN('Indicator Data'!BD41)-0.4735))/(D$136-D$135)*10)),IF('Indicator Data'!M41&gt;D$136,0,IF('Indicator Data'!M41&lt;D$135,10,(D$136-'Indicator Data'!M41)/(D$136-D$135)*10)))</f>
        <v>9.092307692307692</v>
      </c>
      <c r="E39" s="14">
        <f>IF('Indicator Data'!N41="No data","x",IF('Indicator Data'!N41&gt;E$136,10,IF('Indicator Data'!N41&lt;E$135,0,10-(E$136-'Indicator Data'!N41)/(E$136-E$135)*10)))</f>
        <v>7.9833333333333334</v>
      </c>
      <c r="F39" s="54">
        <f t="shared" si="31"/>
        <v>8.5982703937087646</v>
      </c>
      <c r="G39" s="14">
        <f>IF('Indicator Data'!AE41="No data","x",IF('Indicator Data'!AE41&gt;G$136,10,IF('Indicator Data'!AE41&lt;G$135,0,10-(G$136-'Indicator Data'!AE41)/(G$136-G$135)*10)))</f>
        <v>8.9733333333333345</v>
      </c>
      <c r="H39" s="14">
        <f>IF('Indicator Data'!AF41="No data","x",IF('Indicator Data'!AF41&gt;H$136,10,IF('Indicator Data'!AF41&lt;H$135,0,10-(H$136-'Indicator Data'!AF41)/(H$136-H$135)*10)))</f>
        <v>2.0000000000000009</v>
      </c>
      <c r="I39" s="54">
        <f t="shared" si="32"/>
        <v>5.4866666666666681</v>
      </c>
      <c r="J39" s="37">
        <f>SUM('Indicator Data'!P41,SUM('Indicator Data'!Q41:R41)*1000000)</f>
        <v>3171229567.9999995</v>
      </c>
      <c r="K39" s="37">
        <f>J39/'Indicator Data (national)'!$AY$9</f>
        <v>213.49945777352409</v>
      </c>
      <c r="L39" s="14">
        <f t="shared" si="10"/>
        <v>4.2699891554704825</v>
      </c>
      <c r="M39" s="14">
        <f>IF('Indicator Data'!S41="No data","x",IF('Indicator Data'!S41&gt;M$136,10,IF('Indicator Data'!S41&lt;M$135,0,10-(M$136-'Indicator Data'!S41)/(M$136-M$135)*10)))</f>
        <v>6.8062345426152575</v>
      </c>
      <c r="N39" s="135">
        <f>VLOOKUP(C39,'Indicator Data'!$C$5:$O$136,12,FALSE)/VLOOKUP(B39,'Indicator Data (national)'!$B$5:$AY$13,50,FALSE)*1000000</f>
        <v>3.224813533068005E-2</v>
      </c>
      <c r="O39" s="14">
        <f t="shared" si="11"/>
        <v>3.2248135330661398E-3</v>
      </c>
      <c r="P39" s="54">
        <f t="shared" si="12"/>
        <v>3.6931495038729358</v>
      </c>
      <c r="Q39" s="47">
        <f t="shared" si="27"/>
        <v>6.5940892394892829</v>
      </c>
      <c r="R39" s="37">
        <f>IF(AND('Indicator Data'!AK41="No data",'Indicator Data'!AL41="No data"),0,SUM('Indicator Data'!AK41:AM41))</f>
        <v>28650</v>
      </c>
      <c r="S39" s="14">
        <f t="shared" si="28"/>
        <v>4.8570820876780285</v>
      </c>
      <c r="T39" s="43">
        <f>R39/'Indicator Data'!$BE41</f>
        <v>0.42294689912753364</v>
      </c>
      <c r="U39" s="14">
        <f t="shared" si="29"/>
        <v>10</v>
      </c>
      <c r="V39" s="15">
        <f t="shared" si="33"/>
        <v>7.4285410438390143</v>
      </c>
      <c r="W39" s="14">
        <f>IF('Indicator Data'!Z41="No data","x",IF('Indicator Data'!Z41&gt;W$136,10,IF('Indicator Data'!Z41&lt;W$135,0,10-(W$136-'Indicator Data'!Z41)/(W$136-W$135)*10)))</f>
        <v>2.1999999999999993</v>
      </c>
      <c r="X39" s="14">
        <f>IF('Indicator Data'!Y41="No data","x",IF('Indicator Data'!Y41&gt;X$136,10,IF('Indicator Data'!Y41&lt;X$135,0,10-(X$136-'Indicator Data'!Y41)/(X$136-X$135)*10)))</f>
        <v>1.672727272727272</v>
      </c>
      <c r="Y39" s="14">
        <f>IF('Indicator Data'!AD41="No data","x",IF('Indicator Data'!AD41&gt;Y$136,10,IF('Indicator Data'!AD41&lt;Y$135,0,10-(Y$136-'Indicator Data'!AD41)/(Y$136-Y$135)*10)))</f>
        <v>10</v>
      </c>
      <c r="Z39" s="140">
        <f>IF('Indicator Data'!AA41="No data","x",'Indicator Data'!AA41/'Indicator Data'!$BE41*100000)</f>
        <v>0</v>
      </c>
      <c r="AA39" s="138">
        <f t="shared" si="13"/>
        <v>0</v>
      </c>
      <c r="AB39" s="140">
        <f>IF('Indicator Data'!AB41="No data","x",'Indicator Data'!AB41/'Indicator Data'!$BE41*100000)</f>
        <v>0</v>
      </c>
      <c r="AC39" s="138">
        <f t="shared" si="14"/>
        <v>0</v>
      </c>
      <c r="AD39" s="54">
        <f t="shared" si="15"/>
        <v>2.7745454545454544</v>
      </c>
      <c r="AE39" s="14">
        <f>IF('Indicator Data'!T41="No data","x",IF('Indicator Data'!T41&gt;AE$136,10,IF('Indicator Data'!T41&lt;AE$135,0,10-(AE$136-'Indicator Data'!T41)/(AE$136-AE$135)*10)))</f>
        <v>9.8461538461538467</v>
      </c>
      <c r="AF39" s="14">
        <f>IF('Indicator Data'!U41="No data","x",IF('Indicator Data'!U41&gt;AF$136,10,IF('Indicator Data'!U41&lt;AF$135,0,10-(AF$136-'Indicator Data'!U41)/(AF$136-AF$135)*10)))</f>
        <v>0.80873750579071668</v>
      </c>
      <c r="AG39" s="54">
        <f t="shared" si="34"/>
        <v>5.3274456759722817</v>
      </c>
      <c r="AH39" s="14">
        <f>IF('Indicator Data'!AN41="No data","x",IF('Indicator Data'!AN41&gt;AH$136,10,IF('Indicator Data'!AN41&lt;AH$135,0,10-(AH$136-'Indicator Data'!AN41)/(AH$136-AH$135)*10)))</f>
        <v>2.5938396308766674</v>
      </c>
      <c r="AI39" s="14">
        <f>IF('Indicator Data'!AS41="No data","x",IF('Indicator Data'!AS41&gt;AI$136,10,IF('Indicator Data'!AS41&lt;AI$135,0,10-(AI$136-'Indicator Data'!AS41)/(AI$136-AI$135)*10)))</f>
        <v>3.9655817433595217</v>
      </c>
      <c r="AJ39" s="54">
        <f t="shared" si="16"/>
        <v>3.2797106871180945</v>
      </c>
      <c r="AK39" s="37">
        <f>'Indicator Data'!AI41+'Indicator Data'!AH41*0.5+'Indicator Data'!AG41*0.25</f>
        <v>159.06539993549694</v>
      </c>
      <c r="AL39" s="44">
        <f>AK39/'Indicator Data'!BE41</f>
        <v>2.3482100405305207E-3</v>
      </c>
      <c r="AM39" s="54">
        <f t="shared" si="30"/>
        <v>0.23482100405305317</v>
      </c>
      <c r="AN39" s="14">
        <f>IF('Indicator Data'!AJ41="No data","x",IF(('Indicator Data'!AJ41)^2&gt;AN$135,10,IF(('Indicator Data'!AJ41)^2&lt;AN$136,0,10-(AN$135-('Indicator Data'!AJ41)^2)/(AN$135-AN$136)*10)))</f>
        <v>1.5789473684210531</v>
      </c>
      <c r="AO39" s="54">
        <f t="shared" si="17"/>
        <v>1.5789473684210531</v>
      </c>
      <c r="AP39" s="38">
        <f t="shared" si="25"/>
        <v>2.8213806652208944</v>
      </c>
      <c r="AQ39" s="57">
        <f t="shared" si="26"/>
        <v>5.5859402354015213</v>
      </c>
    </row>
    <row r="40" spans="1:43" s="11" customFormat="1" x14ac:dyDescent="0.25">
      <c r="A40" s="11" t="s">
        <v>391</v>
      </c>
      <c r="B40" s="32" t="s">
        <v>8</v>
      </c>
      <c r="C40" s="32" t="s">
        <v>520</v>
      </c>
      <c r="D40" s="14">
        <f>IF('Indicator Data'!M42="No data",IF((0.1284*LN('Indicator Data'!BD42)-0.4735)&gt;D$136,0,IF((0.1284*LN('Indicator Data'!BD42)-0.4735)&lt;D$135,10,(D$136-(0.1284*LN('Indicator Data'!BD42)-0.4735))/(D$136-D$135)*10)),IF('Indicator Data'!M42&gt;D$136,0,IF('Indicator Data'!M42&lt;D$135,10,(D$136-'Indicator Data'!M42)/(D$136-D$135)*10)))</f>
        <v>5.861538461538462</v>
      </c>
      <c r="E40" s="14">
        <f>IF('Indicator Data'!N42="No data","x",IF('Indicator Data'!N42&gt;E$136,10,IF('Indicator Data'!N42&lt;E$135,0,10-(E$136-'Indicator Data'!N42)/(E$136-E$135)*10)))</f>
        <v>3.8499999999999996</v>
      </c>
      <c r="F40" s="54">
        <f t="shared" si="31"/>
        <v>4.9371553051146861</v>
      </c>
      <c r="G40" s="14">
        <f>IF('Indicator Data'!AE42="No data","x",IF('Indicator Data'!AE42&gt;G$136,10,IF('Indicator Data'!AE42&lt;G$135,0,10-(G$136-'Indicator Data'!AE42)/(G$136-G$135)*10)))</f>
        <v>8.9733333333333345</v>
      </c>
      <c r="H40" s="14">
        <f>IF('Indicator Data'!AF42="No data","x",IF('Indicator Data'!AF42&gt;H$136,10,IF('Indicator Data'!AF42&lt;H$135,0,10-(H$136-'Indicator Data'!AF42)/(H$136-H$135)*10)))</f>
        <v>3.75</v>
      </c>
      <c r="I40" s="54">
        <f t="shared" si="32"/>
        <v>6.3616666666666672</v>
      </c>
      <c r="J40" s="37">
        <f>SUM('Indicator Data'!P42,SUM('Indicator Data'!Q42:R42)*1000000)</f>
        <v>3171229567.9999995</v>
      </c>
      <c r="K40" s="37">
        <f>J40/'Indicator Data (national)'!$AY$9</f>
        <v>213.49945777352409</v>
      </c>
      <c r="L40" s="14">
        <f t="shared" si="10"/>
        <v>4.2699891554704825</v>
      </c>
      <c r="M40" s="14">
        <f>IF('Indicator Data'!S42="No data","x",IF('Indicator Data'!S42&gt;M$136,10,IF('Indicator Data'!S42&lt;M$135,0,10-(M$136-'Indicator Data'!S42)/(M$136-M$135)*10)))</f>
        <v>6.8062345426152575</v>
      </c>
      <c r="N40" s="135">
        <f>VLOOKUP(C40,'Indicator Data'!$C$5:$O$136,12,FALSE)/VLOOKUP(B40,'Indicator Data (national)'!$B$5:$AY$13,50,FALSE)*1000000</f>
        <v>1.5551814741935474E-2</v>
      </c>
      <c r="O40" s="14">
        <f t="shared" si="11"/>
        <v>1.5551814741936454E-3</v>
      </c>
      <c r="P40" s="54">
        <f t="shared" si="12"/>
        <v>3.6925929598533114</v>
      </c>
      <c r="Q40" s="47">
        <f t="shared" si="27"/>
        <v>4.9821425591873378</v>
      </c>
      <c r="R40" s="37">
        <f>IF(AND('Indicator Data'!AK42="No data",'Indicator Data'!AL42="No data"),0,SUM('Indicator Data'!AK42:AM42))</f>
        <v>39625</v>
      </c>
      <c r="S40" s="14">
        <f t="shared" si="28"/>
        <v>5.3265642507526945</v>
      </c>
      <c r="T40" s="43">
        <f>R40/'Indicator Data'!$BE42</f>
        <v>2.1887839254603764E-2</v>
      </c>
      <c r="U40" s="14">
        <f t="shared" si="29"/>
        <v>6.828385049795429</v>
      </c>
      <c r="V40" s="15">
        <f t="shared" si="33"/>
        <v>6.0774746502740618</v>
      </c>
      <c r="W40" s="14">
        <f>IF('Indicator Data'!Z42="No data","x",IF('Indicator Data'!Z42&gt;W$136,10,IF('Indicator Data'!Z42&lt;W$135,0,10-(W$136-'Indicator Data'!Z42)/(W$136-W$135)*10)))</f>
        <v>2.1999999999999993</v>
      </c>
      <c r="X40" s="14">
        <f>IF('Indicator Data'!Y42="No data","x",IF('Indicator Data'!Y42&gt;X$136,10,IF('Indicator Data'!Y42&lt;X$135,0,10-(X$136-'Indicator Data'!Y42)/(X$136-X$135)*10)))</f>
        <v>1.672727272727272</v>
      </c>
      <c r="Y40" s="14">
        <f>IF('Indicator Data'!AD42="No data","x",IF('Indicator Data'!AD42&gt;Y$136,10,IF('Indicator Data'!AD42&lt;Y$135,0,10-(Y$136-'Indicator Data'!AD42)/(Y$136-Y$135)*10)))</f>
        <v>10</v>
      </c>
      <c r="Z40" s="140">
        <f>IF('Indicator Data'!AA42="No data","x",'Indicator Data'!AA42/'Indicator Data'!$BE42*100000)</f>
        <v>0</v>
      </c>
      <c r="AA40" s="138">
        <f t="shared" si="13"/>
        <v>0</v>
      </c>
      <c r="AB40" s="140">
        <f>IF('Indicator Data'!AB42="No data","x",'Indicator Data'!AB42/'Indicator Data'!$BE42*100000)</f>
        <v>0</v>
      </c>
      <c r="AC40" s="138">
        <f t="shared" si="14"/>
        <v>0</v>
      </c>
      <c r="AD40" s="54">
        <f t="shared" si="15"/>
        <v>2.7745454545454544</v>
      </c>
      <c r="AE40" s="14">
        <f>IF('Indicator Data'!T42="No data","x",IF('Indicator Data'!T42&gt;AE$136,10,IF('Indicator Data'!T42&lt;AE$135,0,10-(AE$136-'Indicator Data'!T42)/(AE$136-AE$135)*10)))</f>
        <v>9.8461538461538467</v>
      </c>
      <c r="AF40" s="14">
        <f>IF('Indicator Data'!U42="No data","x",IF('Indicator Data'!U42&gt;AF$136,10,IF('Indicator Data'!U42&lt;AF$135,0,10-(AF$136-'Indicator Data'!U42)/(AF$136-AF$135)*10)))</f>
        <v>2.8444308232098781</v>
      </c>
      <c r="AG40" s="54">
        <f t="shared" si="34"/>
        <v>6.3452923346818624</v>
      </c>
      <c r="AH40" s="14">
        <f>IF('Indicator Data'!AN42="No data","x",IF('Indicator Data'!AN42&gt;AH$136,10,IF('Indicator Data'!AN42&lt;AH$135,0,10-(AH$136-'Indicator Data'!AN42)/(AH$136-AH$135)*10)))</f>
        <v>6.0881565819043093</v>
      </c>
      <c r="AI40" s="14">
        <f>IF('Indicator Data'!AS42="No data","x",IF('Indicator Data'!AS42&gt;AI$136,10,IF('Indicator Data'!AS42&lt;AI$135,0,10-(AI$136-'Indicator Data'!AS42)/(AI$136-AI$135)*10)))</f>
        <v>1.8333317792013624</v>
      </c>
      <c r="AJ40" s="54">
        <f t="shared" si="16"/>
        <v>3.9607441805528358</v>
      </c>
      <c r="AK40" s="37">
        <f>'Indicator Data'!AI42+'Indicator Data'!AH42*0.5+'Indicator Data'!AG42*0.25</f>
        <v>17350</v>
      </c>
      <c r="AL40" s="44">
        <f>AK40/'Indicator Data'!BE42</f>
        <v>9.5836974401861275E-3</v>
      </c>
      <c r="AM40" s="54">
        <f t="shared" si="30"/>
        <v>0.95836974401861141</v>
      </c>
      <c r="AN40" s="14">
        <f>IF('Indicator Data'!AJ42="No data","x",IF(('Indicator Data'!AJ42)^2&gt;AN$135,10,IF(('Indicator Data'!AJ42)^2&lt;AN$136,0,10-(AN$135-('Indicator Data'!AJ42)^2)/(AN$135-AN$136)*10)))</f>
        <v>0</v>
      </c>
      <c r="AO40" s="54">
        <f t="shared" si="17"/>
        <v>0</v>
      </c>
      <c r="AP40" s="38">
        <f t="shared" si="25"/>
        <v>3.1466064962019353</v>
      </c>
      <c r="AQ40" s="57">
        <f t="shared" si="26"/>
        <v>4.7794114323430339</v>
      </c>
    </row>
    <row r="41" spans="1:43" s="11" customFormat="1" x14ac:dyDescent="0.25">
      <c r="A41" s="11" t="s">
        <v>392</v>
      </c>
      <c r="B41" s="32" t="s">
        <v>10</v>
      </c>
      <c r="C41" s="32" t="s">
        <v>521</v>
      </c>
      <c r="D41" s="14">
        <f>IF('Indicator Data'!M43="No data",IF((0.1284*LN('Indicator Data'!BD43)-0.4735)&gt;D$136,0,IF((0.1284*LN('Indicator Data'!BD43)-0.4735)&lt;D$135,10,(D$136-(0.1284*LN('Indicator Data'!BD43)-0.4735))/(D$136-D$135)*10)),IF('Indicator Data'!M43&gt;D$136,0,IF('Indicator Data'!M43&lt;D$135,10,(D$136-'Indicator Data'!M43)/(D$136-D$135)*10)))</f>
        <v>7.1230769230769226</v>
      </c>
      <c r="E41" s="14">
        <f>IF('Indicator Data'!N43="No data","x",IF('Indicator Data'!N43&gt;E$136,10,IF('Indicator Data'!N43&lt;E$135,0,10-(E$136-'Indicator Data'!N43)/(E$136-E$135)*10)))</f>
        <v>9.15</v>
      </c>
      <c r="F41" s="54">
        <f t="shared" si="31"/>
        <v>8.3145099315281481</v>
      </c>
      <c r="G41" s="14">
        <f>IF('Indicator Data'!AE43="No data","x",IF('Indicator Data'!AE43&gt;G$136,10,IF('Indicator Data'!AE43&lt;G$135,0,10-(G$136-'Indicator Data'!AE43)/(G$136-G$135)*10)))</f>
        <v>8.586666666666666</v>
      </c>
      <c r="H41" s="14">
        <f>IF('Indicator Data'!AF43="No data","x",IF('Indicator Data'!AF43&gt;H$136,10,IF('Indicator Data'!AF43&lt;H$135,0,10-(H$136-'Indicator Data'!AF43)/(H$136-H$135)*10)))</f>
        <v>2.7499999999999991</v>
      </c>
      <c r="I41" s="54">
        <f t="shared" si="32"/>
        <v>5.668333333333333</v>
      </c>
      <c r="J41" s="37">
        <f>SUM('Indicator Data'!P43,SUM('Indicator Data'!Q43:R43)*1000000)</f>
        <v>1058761635</v>
      </c>
      <c r="K41" s="37">
        <f>J41/'Indicator Data (national)'!$AY$10</f>
        <v>278.90471797543876</v>
      </c>
      <c r="L41" s="14">
        <f t="shared" si="10"/>
        <v>5.5780943595087749</v>
      </c>
      <c r="M41" s="14">
        <f>IF('Indicator Data'!S43="No data","x",IF('Indicator Data'!S43&gt;M$136,10,IF('Indicator Data'!S43&lt;M$135,0,10-(M$136-'Indicator Data'!S43)/(M$136-M$135)*10)))</f>
        <v>7.2240531266197969</v>
      </c>
      <c r="N41" s="135">
        <f>VLOOKUP(C41,'Indicator Data'!$C$5:$O$136,12,FALSE)/VLOOKUP(B41,'Indicator Data (national)'!$B$5:$AY$13,50,FALSE)*1000000</f>
        <v>0.14462055018504319</v>
      </c>
      <c r="O41" s="14">
        <f t="shared" si="11"/>
        <v>1.4462055018503506E-2</v>
      </c>
      <c r="P41" s="54">
        <f t="shared" si="12"/>
        <v>4.2722031803823581</v>
      </c>
      <c r="Q41" s="47">
        <f t="shared" si="27"/>
        <v>6.6423890941929971</v>
      </c>
      <c r="R41" s="37">
        <f>IF(AND('Indicator Data'!AK43="No data",'Indicator Data'!AL43="No data"),0,SUM('Indicator Data'!AK43:AM43))</f>
        <v>55321</v>
      </c>
      <c r="S41" s="14">
        <f t="shared" si="28"/>
        <v>5.8096334065116055</v>
      </c>
      <c r="T41" s="43">
        <f>R41/'Indicator Data'!$BE43</f>
        <v>0.12845393667511865</v>
      </c>
      <c r="U41" s="14">
        <f t="shared" si="29"/>
        <v>10</v>
      </c>
      <c r="V41" s="15">
        <f t="shared" si="33"/>
        <v>7.9048167032558023</v>
      </c>
      <c r="W41" s="14">
        <f>IF('Indicator Data'!Z43="No data","x",IF('Indicator Data'!Z43&gt;W$136,10,IF('Indicator Data'!Z43&lt;W$135,0,10-(W$136-'Indicator Data'!Z43)/(W$136-W$135)*10)))</f>
        <v>2.1999999999999993</v>
      </c>
      <c r="X41" s="14">
        <f>IF('Indicator Data'!Y43="No data","x",IF('Indicator Data'!Y43&gt;X$136,10,IF('Indicator Data'!Y43&lt;X$135,0,10-(X$136-'Indicator Data'!Y43)/(X$136-X$135)*10)))</f>
        <v>10</v>
      </c>
      <c r="Y41" s="14">
        <f>IF('Indicator Data'!AD43="No data","x",IF('Indicator Data'!AD43&gt;Y$136,10,IF('Indicator Data'!AD43&lt;Y$135,0,10-(Y$136-'Indicator Data'!AD43)/(Y$136-Y$135)*10)))</f>
        <v>6.666666666666667</v>
      </c>
      <c r="Z41" s="140" t="str">
        <f>IF('Indicator Data'!AA43="No data","x",'Indicator Data'!AA43/'Indicator Data'!$BE43*100000)</f>
        <v>x</v>
      </c>
      <c r="AA41" s="138" t="str">
        <f t="shared" si="13"/>
        <v>x</v>
      </c>
      <c r="AB41" s="140" t="str">
        <f>IF('Indicator Data'!AB43="No data","x",'Indicator Data'!AB43/'Indicator Data'!$BE43*100000)</f>
        <v>x</v>
      </c>
      <c r="AC41" s="138" t="str">
        <f t="shared" si="14"/>
        <v>x</v>
      </c>
      <c r="AD41" s="54">
        <f t="shared" si="15"/>
        <v>6.2888888888888888</v>
      </c>
      <c r="AE41" s="14">
        <f>IF('Indicator Data'!T43="No data","x",IF('Indicator Data'!T43&gt;AE$136,10,IF('Indicator Data'!T43&lt;AE$135,0,10-(AE$136-'Indicator Data'!T43)/(AE$136-AE$135)*10)))</f>
        <v>6.4615384615384617</v>
      </c>
      <c r="AF41" s="14">
        <f>IF('Indicator Data'!U43="No data","x",IF('Indicator Data'!U43&gt;AF$136,10,IF('Indicator Data'!U43&lt;AF$135,0,10-(AF$136-'Indicator Data'!U43)/(AF$136-AF$135)*10)))</f>
        <v>2.3112151243454262</v>
      </c>
      <c r="AG41" s="54">
        <f t="shared" si="34"/>
        <v>4.3863767929419435</v>
      </c>
      <c r="AH41" s="14">
        <f>IF('Indicator Data'!AN43="No data","x",IF('Indicator Data'!AN43&gt;AH$136,10,IF('Indicator Data'!AN43&lt;AH$135,0,10-(AH$136-'Indicator Data'!AN43)/(AH$136-AH$135)*10)))</f>
        <v>2.3894862604540021</v>
      </c>
      <c r="AI41" s="14">
        <f>IF('Indicator Data'!AS43="No data","x",IF('Indicator Data'!AS43&gt;AI$136,10,IF('Indicator Data'!AS43&lt;AI$135,0,10-(AI$136-'Indicator Data'!AS43)/(AI$136-AI$135)*10)))</f>
        <v>2.1998993900521926</v>
      </c>
      <c r="AJ41" s="54">
        <f t="shared" si="16"/>
        <v>2.2946928252530974</v>
      </c>
      <c r="AK41" s="37">
        <f>'Indicator Data'!AI43+'Indicator Data'!AH43*0.5+'Indicator Data'!AG43*0.25</f>
        <v>0</v>
      </c>
      <c r="AL41" s="44">
        <f>AK41/'Indicator Data'!BE43</f>
        <v>0</v>
      </c>
      <c r="AM41" s="54">
        <f t="shared" si="30"/>
        <v>0</v>
      </c>
      <c r="AN41" s="14">
        <f>IF('Indicator Data'!AJ43="No data","x",IF(('Indicator Data'!AJ43)^2&gt;AN$135,10,IF(('Indicator Data'!AJ43)^2&lt;AN$136,0,10-(AN$135-('Indicator Data'!AJ43)^2)/(AN$135-AN$136)*10)))</f>
        <v>1.5789473684210531</v>
      </c>
      <c r="AO41" s="54">
        <f t="shared" si="17"/>
        <v>1.5789473684210531</v>
      </c>
      <c r="AP41" s="38">
        <f t="shared" si="25"/>
        <v>3.2364349216496624</v>
      </c>
      <c r="AQ41" s="57">
        <f t="shared" si="26"/>
        <v>6.0863195502658662</v>
      </c>
    </row>
    <row r="42" spans="1:43" s="11" customFormat="1" x14ac:dyDescent="0.25">
      <c r="A42" s="11" t="s">
        <v>393</v>
      </c>
      <c r="B42" s="32" t="s">
        <v>10</v>
      </c>
      <c r="C42" s="32" t="s">
        <v>522</v>
      </c>
      <c r="D42" s="14">
        <f>IF('Indicator Data'!M44="No data",IF((0.1284*LN('Indicator Data'!BD44)-0.4735)&gt;D$136,0,IF((0.1284*LN('Indicator Data'!BD44)-0.4735)&lt;D$135,10,(D$136-(0.1284*LN('Indicator Data'!BD44)-0.4735))/(D$136-D$135)*10)),IF('Indicator Data'!M44&gt;D$136,0,IF('Indicator Data'!M44&lt;D$135,10,(D$136-'Indicator Data'!M44)/(D$136-D$135)*10)))</f>
        <v>7.1230769230769226</v>
      </c>
      <c r="E42" s="14">
        <f>IF('Indicator Data'!N44="No data","x",IF('Indicator Data'!N44&gt;E$136,10,IF('Indicator Data'!N44&lt;E$135,0,10-(E$136-'Indicator Data'!N44)/(E$136-E$135)*10)))</f>
        <v>7.8666666666666671</v>
      </c>
      <c r="F42" s="54">
        <f t="shared" si="31"/>
        <v>7.5140351645091998</v>
      </c>
      <c r="G42" s="14">
        <f>IF('Indicator Data'!AE44="No data","x",IF('Indicator Data'!AE44&gt;G$136,10,IF('Indicator Data'!AE44&lt;G$135,0,10-(G$136-'Indicator Data'!AE44)/(G$136-G$135)*10)))</f>
        <v>8.586666666666666</v>
      </c>
      <c r="H42" s="14">
        <f>IF('Indicator Data'!AF44="No data","x",IF('Indicator Data'!AF44&gt;H$136,10,IF('Indicator Data'!AF44&lt;H$135,0,10-(H$136-'Indicator Data'!AF44)/(H$136-H$135)*10)))</f>
        <v>1.5</v>
      </c>
      <c r="I42" s="54">
        <f t="shared" si="32"/>
        <v>5.043333333333333</v>
      </c>
      <c r="J42" s="37">
        <f>SUM('Indicator Data'!P44,SUM('Indicator Data'!Q44:R44)*1000000)</f>
        <v>1058761635</v>
      </c>
      <c r="K42" s="37">
        <f>J42/'Indicator Data (national)'!$AY$10</f>
        <v>278.90471797543876</v>
      </c>
      <c r="L42" s="14">
        <f t="shared" si="10"/>
        <v>5.5780943595087749</v>
      </c>
      <c r="M42" s="14">
        <f>IF('Indicator Data'!S44="No data","x",IF('Indicator Data'!S44&gt;M$136,10,IF('Indicator Data'!S44&lt;M$135,0,10-(M$136-'Indicator Data'!S44)/(M$136-M$135)*10)))</f>
        <v>7.2240531266197969</v>
      </c>
      <c r="N42" s="135">
        <f>VLOOKUP(C42,'Indicator Data'!$C$5:$O$136,12,FALSE)/VLOOKUP(B42,'Indicator Data (national)'!$B$5:$AY$13,50,FALSE)*1000000</f>
        <v>0.12433679360171289</v>
      </c>
      <c r="O42" s="14">
        <f t="shared" si="11"/>
        <v>1.2433679360171368E-2</v>
      </c>
      <c r="P42" s="54">
        <f t="shared" si="12"/>
        <v>4.2715270551629141</v>
      </c>
      <c r="Q42" s="47">
        <f t="shared" si="27"/>
        <v>6.0857326793786619</v>
      </c>
      <c r="R42" s="37">
        <f>IF(AND('Indicator Data'!AK44="No data",'Indicator Data'!AL44="No data"),0,SUM('Indicator Data'!AK44:AM44))</f>
        <v>0</v>
      </c>
      <c r="S42" s="14">
        <f t="shared" si="28"/>
        <v>0</v>
      </c>
      <c r="T42" s="43">
        <f>R42/'Indicator Data'!$BE44</f>
        <v>0</v>
      </c>
      <c r="U42" s="14">
        <f t="shared" si="29"/>
        <v>0</v>
      </c>
      <c r="V42" s="15">
        <f t="shared" si="33"/>
        <v>0</v>
      </c>
      <c r="W42" s="14">
        <f>IF('Indicator Data'!Z44="No data","x",IF('Indicator Data'!Z44&gt;W$136,10,IF('Indicator Data'!Z44&lt;W$135,0,10-(W$136-'Indicator Data'!Z44)/(W$136-W$135)*10)))</f>
        <v>2.1999999999999993</v>
      </c>
      <c r="X42" s="14">
        <f>IF('Indicator Data'!Y44="No data","x",IF('Indicator Data'!Y44&gt;X$136,10,IF('Indicator Data'!Y44&lt;X$135,0,10-(X$136-'Indicator Data'!Y44)/(X$136-X$135)*10)))</f>
        <v>10</v>
      </c>
      <c r="Y42" s="14">
        <f>IF('Indicator Data'!AD44="No data","x",IF('Indicator Data'!AD44&gt;Y$136,10,IF('Indicator Data'!AD44&lt;Y$135,0,10-(Y$136-'Indicator Data'!AD44)/(Y$136-Y$135)*10)))</f>
        <v>6.666666666666667</v>
      </c>
      <c r="Z42" s="140" t="str">
        <f>IF('Indicator Data'!AA44="No data","x",'Indicator Data'!AA44/'Indicator Data'!$BE44*100000)</f>
        <v>x</v>
      </c>
      <c r="AA42" s="138" t="str">
        <f t="shared" si="13"/>
        <v>x</v>
      </c>
      <c r="AB42" s="140" t="str">
        <f>IF('Indicator Data'!AB44="No data","x",'Indicator Data'!AB44/'Indicator Data'!$BE44*100000)</f>
        <v>x</v>
      </c>
      <c r="AC42" s="138" t="str">
        <f t="shared" si="14"/>
        <v>x</v>
      </c>
      <c r="AD42" s="54">
        <f t="shared" si="15"/>
        <v>6.2888888888888888</v>
      </c>
      <c r="AE42" s="14">
        <f>IF('Indicator Data'!T44="No data","x",IF('Indicator Data'!T44&gt;AE$136,10,IF('Indicator Data'!T44&lt;AE$135,0,10-(AE$136-'Indicator Data'!T44)/(AE$136-AE$135)*10)))</f>
        <v>6.4615384615384617</v>
      </c>
      <c r="AF42" s="14">
        <f>IF('Indicator Data'!U44="No data","x",IF('Indicator Data'!U44&gt;AF$136,10,IF('Indicator Data'!U44&lt;AF$135,0,10-(AF$136-'Indicator Data'!U44)/(AF$136-AF$135)*10)))</f>
        <v>2.8443410809788148</v>
      </c>
      <c r="AG42" s="54">
        <f t="shared" si="34"/>
        <v>4.6529397712586382</v>
      </c>
      <c r="AH42" s="14">
        <f>IF('Indicator Data'!AN44="No data","x",IF('Indicator Data'!AN44&gt;AH$136,10,IF('Indicator Data'!AN44&lt;AH$135,0,10-(AH$136-'Indicator Data'!AN44)/(AH$136-AH$135)*10)))</f>
        <v>1.4705508205062969</v>
      </c>
      <c r="AI42" s="14">
        <f>IF('Indicator Data'!AS44="No data","x",IF('Indicator Data'!AS44&gt;AI$136,10,IF('Indicator Data'!AS44&lt;AI$135,0,10-(AI$136-'Indicator Data'!AS44)/(AI$136-AI$135)*10)))</f>
        <v>2.566679387694526</v>
      </c>
      <c r="AJ42" s="54">
        <f t="shared" si="16"/>
        <v>2.0186151041004115</v>
      </c>
      <c r="AK42" s="37">
        <f>'Indicator Data'!AI44+'Indicator Data'!AH44*0.5+'Indicator Data'!AG44*0.25</f>
        <v>0</v>
      </c>
      <c r="AL42" s="44">
        <f>AK42/'Indicator Data'!BE44</f>
        <v>0</v>
      </c>
      <c r="AM42" s="54">
        <f t="shared" si="30"/>
        <v>0</v>
      </c>
      <c r="AN42" s="14">
        <f>IF('Indicator Data'!AJ44="No data","x",IF(('Indicator Data'!AJ44)^2&gt;AN$135,10,IF(('Indicator Data'!AJ44)^2&lt;AN$136,0,10-(AN$135-('Indicator Data'!AJ44)^2)/(AN$135-AN$136)*10)))</f>
        <v>0</v>
      </c>
      <c r="AO42" s="54">
        <f t="shared" si="17"/>
        <v>0</v>
      </c>
      <c r="AP42" s="38">
        <f t="shared" si="25"/>
        <v>3.0068956902094168</v>
      </c>
      <c r="AQ42" s="57">
        <f t="shared" si="26"/>
        <v>1.6218098718196317</v>
      </c>
    </row>
    <row r="43" spans="1:43" s="11" customFormat="1" x14ac:dyDescent="0.25">
      <c r="A43" s="11" t="s">
        <v>394</v>
      </c>
      <c r="B43" s="32" t="s">
        <v>10</v>
      </c>
      <c r="C43" s="32" t="s">
        <v>523</v>
      </c>
      <c r="D43" s="14">
        <f>IF('Indicator Data'!M45="No data",IF((0.1284*LN('Indicator Data'!BD45)-0.4735)&gt;D$136,0,IF((0.1284*LN('Indicator Data'!BD45)-0.4735)&lt;D$135,10,(D$136-(0.1284*LN('Indicator Data'!BD45)-0.4735))/(D$136-D$135)*10)),IF('Indicator Data'!M45&gt;D$136,0,IF('Indicator Data'!M45&lt;D$135,10,(D$136-'Indicator Data'!M45)/(D$136-D$135)*10)))</f>
        <v>7.1230769230769226</v>
      </c>
      <c r="E43" s="14">
        <f>IF('Indicator Data'!N45="No data","x",IF('Indicator Data'!N45&gt;E$136,10,IF('Indicator Data'!N45&lt;E$135,0,10-(E$136-'Indicator Data'!N45)/(E$136-E$135)*10)))</f>
        <v>8.4666666666666668</v>
      </c>
      <c r="F43" s="54">
        <f t="shared" si="31"/>
        <v>7.8636298020345645</v>
      </c>
      <c r="G43" s="14">
        <f>IF('Indicator Data'!AE45="No data","x",IF('Indicator Data'!AE45&gt;G$136,10,IF('Indicator Data'!AE45&lt;G$135,0,10-(G$136-'Indicator Data'!AE45)/(G$136-G$135)*10)))</f>
        <v>8.586666666666666</v>
      </c>
      <c r="H43" s="14">
        <f>IF('Indicator Data'!AF45="No data","x",IF('Indicator Data'!AF45&gt;H$136,10,IF('Indicator Data'!AF45&lt;H$135,0,10-(H$136-'Indicator Data'!AF45)/(H$136-H$135)*10)))</f>
        <v>2.4999999999999991</v>
      </c>
      <c r="I43" s="54">
        <f t="shared" si="32"/>
        <v>5.543333333333333</v>
      </c>
      <c r="J43" s="37">
        <f>SUM('Indicator Data'!P45,SUM('Indicator Data'!Q45:R45)*1000000)</f>
        <v>1058761635</v>
      </c>
      <c r="K43" s="37">
        <f>J43/'Indicator Data (national)'!$AY$10</f>
        <v>278.90471797543876</v>
      </c>
      <c r="L43" s="14">
        <f t="shared" si="10"/>
        <v>5.5780943595087749</v>
      </c>
      <c r="M43" s="14">
        <f>IF('Indicator Data'!S45="No data","x",IF('Indicator Data'!S45&gt;M$136,10,IF('Indicator Data'!S45&lt;M$135,0,10-(M$136-'Indicator Data'!S45)/(M$136-M$135)*10)))</f>
        <v>7.2240531266197969</v>
      </c>
      <c r="N43" s="135">
        <f>VLOOKUP(C43,'Indicator Data'!$C$5:$O$136,12,FALSE)/VLOOKUP(B43,'Indicator Data (national)'!$B$5:$AY$13,50,FALSE)*1000000</f>
        <v>0.13382010836794525</v>
      </c>
      <c r="O43" s="14">
        <f t="shared" si="11"/>
        <v>1.3382010836794578E-2</v>
      </c>
      <c r="P43" s="54">
        <f t="shared" si="12"/>
        <v>4.2718431656551221</v>
      </c>
      <c r="Q43" s="47">
        <f t="shared" si="27"/>
        <v>6.3856090257643956</v>
      </c>
      <c r="R43" s="37">
        <f>IF(AND('Indicator Data'!AK45="No data",'Indicator Data'!AL45="No data"),0,SUM('Indicator Data'!AK45:AM45))</f>
        <v>0</v>
      </c>
      <c r="S43" s="14">
        <f t="shared" si="28"/>
        <v>0</v>
      </c>
      <c r="T43" s="43">
        <f>R43/'Indicator Data'!$BE45</f>
        <v>0</v>
      </c>
      <c r="U43" s="14">
        <f t="shared" si="29"/>
        <v>0</v>
      </c>
      <c r="V43" s="15">
        <f t="shared" si="33"/>
        <v>0</v>
      </c>
      <c r="W43" s="14">
        <f>IF('Indicator Data'!Z45="No data","x",IF('Indicator Data'!Z45&gt;W$136,10,IF('Indicator Data'!Z45&lt;W$135,0,10-(W$136-'Indicator Data'!Z45)/(W$136-W$135)*10)))</f>
        <v>2.1999999999999993</v>
      </c>
      <c r="X43" s="14">
        <f>IF('Indicator Data'!Y45="No data","x",IF('Indicator Data'!Y45&gt;X$136,10,IF('Indicator Data'!Y45&lt;X$135,0,10-(X$136-'Indicator Data'!Y45)/(X$136-X$135)*10)))</f>
        <v>10</v>
      </c>
      <c r="Y43" s="14">
        <f>IF('Indicator Data'!AD45="No data","x",IF('Indicator Data'!AD45&gt;Y$136,10,IF('Indicator Data'!AD45&lt;Y$135,0,10-(Y$136-'Indicator Data'!AD45)/(Y$136-Y$135)*10)))</f>
        <v>6.666666666666667</v>
      </c>
      <c r="Z43" s="140" t="str">
        <f>IF('Indicator Data'!AA45="No data","x",'Indicator Data'!AA45/'Indicator Data'!$BE45*100000)</f>
        <v>x</v>
      </c>
      <c r="AA43" s="138" t="str">
        <f t="shared" si="13"/>
        <v>x</v>
      </c>
      <c r="AB43" s="140" t="str">
        <f>IF('Indicator Data'!AB45="No data","x",'Indicator Data'!AB45/'Indicator Data'!$BE45*100000)</f>
        <v>x</v>
      </c>
      <c r="AC43" s="138" t="str">
        <f t="shared" si="14"/>
        <v>x</v>
      </c>
      <c r="AD43" s="54">
        <f t="shared" si="15"/>
        <v>6.2888888888888888</v>
      </c>
      <c r="AE43" s="14">
        <f>IF('Indicator Data'!T45="No data","x",IF('Indicator Data'!T45&gt;AE$136,10,IF('Indicator Data'!T45&lt;AE$135,0,10-(AE$136-'Indicator Data'!T45)/(AE$136-AE$135)*10)))</f>
        <v>6.4615384615384617</v>
      </c>
      <c r="AF43" s="14">
        <f>IF('Indicator Data'!U45="No data","x",IF('Indicator Data'!U45&gt;AF$136,10,IF('Indicator Data'!U45&lt;AF$135,0,10-(AF$136-'Indicator Data'!U45)/(AF$136-AF$135)*10)))</f>
        <v>3.5779725497103732</v>
      </c>
      <c r="AG43" s="54">
        <f t="shared" si="34"/>
        <v>5.019755505624417</v>
      </c>
      <c r="AH43" s="14">
        <f>IF('Indicator Data'!AN45="No data","x",IF('Indicator Data'!AN45&gt;AH$136,10,IF('Indicator Data'!AN45&lt;AH$135,0,10-(AH$136-'Indicator Data'!AN45)/(AH$136-AH$135)*10)))</f>
        <v>2.4260826207645882</v>
      </c>
      <c r="AI43" s="14">
        <f>IF('Indicator Data'!AS45="No data","x",IF('Indicator Data'!AS45&gt;AI$136,10,IF('Indicator Data'!AS45&lt;AI$135,0,10-(AI$136-'Indicator Data'!AS45)/(AI$136-AI$135)*10)))</f>
        <v>2.1001242809195295</v>
      </c>
      <c r="AJ43" s="54">
        <f t="shared" si="16"/>
        <v>2.2631034508420589</v>
      </c>
      <c r="AK43" s="37">
        <f>'Indicator Data'!AI45+'Indicator Data'!AH45*0.5+'Indicator Data'!AG45*0.25</f>
        <v>0</v>
      </c>
      <c r="AL43" s="44">
        <f>AK43/'Indicator Data'!BE45</f>
        <v>0</v>
      </c>
      <c r="AM43" s="54">
        <f t="shared" si="30"/>
        <v>0</v>
      </c>
      <c r="AN43" s="14">
        <f>IF('Indicator Data'!AJ45="No data","x",IF(('Indicator Data'!AJ45)^2&gt;AN$135,10,IF(('Indicator Data'!AJ45)^2&lt;AN$136,0,10-(AN$135-('Indicator Data'!AJ45)^2)/(AN$135-AN$136)*10)))</f>
        <v>1.5789473684210531</v>
      </c>
      <c r="AO43" s="54">
        <f t="shared" si="17"/>
        <v>1.5789473684210531</v>
      </c>
      <c r="AP43" s="38">
        <f t="shared" si="25"/>
        <v>3.3851746938033345</v>
      </c>
      <c r="AQ43" s="57">
        <f t="shared" si="26"/>
        <v>1.8459215302074148</v>
      </c>
    </row>
    <row r="44" spans="1:43" s="11" customFormat="1" x14ac:dyDescent="0.25">
      <c r="A44" s="11" t="s">
        <v>395</v>
      </c>
      <c r="B44" s="32" t="s">
        <v>10</v>
      </c>
      <c r="C44" s="32" t="s">
        <v>524</v>
      </c>
      <c r="D44" s="14">
        <f>IF('Indicator Data'!M46="No data",IF((0.1284*LN('Indicator Data'!BD46)-0.4735)&gt;D$136,0,IF((0.1284*LN('Indicator Data'!BD46)-0.4735)&lt;D$135,10,(D$136-(0.1284*LN('Indicator Data'!BD46)-0.4735))/(D$136-D$135)*10)),IF('Indicator Data'!M46&gt;D$136,0,IF('Indicator Data'!M46&lt;D$135,10,(D$136-'Indicator Data'!M46)/(D$136-D$135)*10)))</f>
        <v>7.1230769230769226</v>
      </c>
      <c r="E44" s="14">
        <f>IF('Indicator Data'!N46="No data","x",IF('Indicator Data'!N46&gt;E$136,10,IF('Indicator Data'!N46&lt;E$135,0,10-(E$136-'Indicator Data'!N46)/(E$136-E$135)*10)))</f>
        <v>9.5333333333333332</v>
      </c>
      <c r="F44" s="54">
        <f t="shared" si="31"/>
        <v>8.6026789874732419</v>
      </c>
      <c r="G44" s="14">
        <f>IF('Indicator Data'!AE46="No data","x",IF('Indicator Data'!AE46&gt;G$136,10,IF('Indicator Data'!AE46&lt;G$135,0,10-(G$136-'Indicator Data'!AE46)/(G$136-G$135)*10)))</f>
        <v>8.586666666666666</v>
      </c>
      <c r="H44" s="14">
        <f>IF('Indicator Data'!AF46="No data","x",IF('Indicator Data'!AF46&gt;H$136,10,IF('Indicator Data'!AF46&lt;H$135,0,10-(H$136-'Indicator Data'!AF46)/(H$136-H$135)*10)))</f>
        <v>1.25</v>
      </c>
      <c r="I44" s="54">
        <f t="shared" si="32"/>
        <v>4.918333333333333</v>
      </c>
      <c r="J44" s="37">
        <f>SUM('Indicator Data'!P46,SUM('Indicator Data'!Q46:R46)*1000000)</f>
        <v>1058761635</v>
      </c>
      <c r="K44" s="37">
        <f>J44/'Indicator Data (national)'!$AY$10</f>
        <v>278.90471797543876</v>
      </c>
      <c r="L44" s="14">
        <f t="shared" si="10"/>
        <v>5.5780943595087749</v>
      </c>
      <c r="M44" s="14">
        <f>IF('Indicator Data'!S46="No data","x",IF('Indicator Data'!S46&gt;M$136,10,IF('Indicator Data'!S46&lt;M$135,0,10-(M$136-'Indicator Data'!S46)/(M$136-M$135)*10)))</f>
        <v>7.2240531266197969</v>
      </c>
      <c r="N44" s="135">
        <f>VLOOKUP(C44,'Indicator Data'!$C$5:$O$136,12,FALSE)/VLOOKUP(B44,'Indicator Data (national)'!$B$5:$AY$13,50,FALSE)*1000000</f>
        <v>0.15067933461902494</v>
      </c>
      <c r="O44" s="14">
        <f t="shared" si="11"/>
        <v>1.5067933461903493E-2</v>
      </c>
      <c r="P44" s="54">
        <f t="shared" si="12"/>
        <v>4.2724051398634915</v>
      </c>
      <c r="Q44" s="47">
        <f t="shared" si="27"/>
        <v>6.5990241120358268</v>
      </c>
      <c r="R44" s="37">
        <f>IF(AND('Indicator Data'!AK46="No data",'Indicator Data'!AL46="No data"),0,SUM('Indicator Data'!AK46:AM46))</f>
        <v>0</v>
      </c>
      <c r="S44" s="14">
        <f t="shared" si="28"/>
        <v>0</v>
      </c>
      <c r="T44" s="43">
        <f>R44/'Indicator Data'!$BE46</f>
        <v>0</v>
      </c>
      <c r="U44" s="14">
        <f t="shared" si="29"/>
        <v>0</v>
      </c>
      <c r="V44" s="15">
        <f t="shared" si="33"/>
        <v>0</v>
      </c>
      <c r="W44" s="14">
        <f>IF('Indicator Data'!Z46="No data","x",IF('Indicator Data'!Z46&gt;W$136,10,IF('Indicator Data'!Z46&lt;W$135,0,10-(W$136-'Indicator Data'!Z46)/(W$136-W$135)*10)))</f>
        <v>2.1999999999999993</v>
      </c>
      <c r="X44" s="14">
        <f>IF('Indicator Data'!Y46="No data","x",IF('Indicator Data'!Y46&gt;X$136,10,IF('Indicator Data'!Y46&lt;X$135,0,10-(X$136-'Indicator Data'!Y46)/(X$136-X$135)*10)))</f>
        <v>10</v>
      </c>
      <c r="Y44" s="14">
        <f>IF('Indicator Data'!AD46="No data","x",IF('Indicator Data'!AD46&gt;Y$136,10,IF('Indicator Data'!AD46&lt;Y$135,0,10-(Y$136-'Indicator Data'!AD46)/(Y$136-Y$135)*10)))</f>
        <v>6.666666666666667</v>
      </c>
      <c r="Z44" s="140" t="str">
        <f>IF('Indicator Data'!AA46="No data","x",'Indicator Data'!AA46/'Indicator Data'!$BE46*100000)</f>
        <v>x</v>
      </c>
      <c r="AA44" s="138" t="str">
        <f t="shared" si="13"/>
        <v>x</v>
      </c>
      <c r="AB44" s="140" t="str">
        <f>IF('Indicator Data'!AB46="No data","x",'Indicator Data'!AB46/'Indicator Data'!$BE46*100000)</f>
        <v>x</v>
      </c>
      <c r="AC44" s="138" t="str">
        <f t="shared" si="14"/>
        <v>x</v>
      </c>
      <c r="AD44" s="54">
        <f t="shared" si="15"/>
        <v>6.2888888888888888</v>
      </c>
      <c r="AE44" s="14">
        <f>IF('Indicator Data'!T46="No data","x",IF('Indicator Data'!T46&gt;AE$136,10,IF('Indicator Data'!T46&lt;AE$135,0,10-(AE$136-'Indicator Data'!T46)/(AE$136-AE$135)*10)))</f>
        <v>6.4615384615384617</v>
      </c>
      <c r="AF44" s="14">
        <f>IF('Indicator Data'!U46="No data","x",IF('Indicator Data'!U46&gt;AF$136,10,IF('Indicator Data'!U46&lt;AF$135,0,10-(AF$136-'Indicator Data'!U46)/(AF$136-AF$135)*10)))</f>
        <v>3.8887660598914184</v>
      </c>
      <c r="AG44" s="54">
        <f t="shared" si="34"/>
        <v>5.1751522607149401</v>
      </c>
      <c r="AH44" s="14">
        <f>IF('Indicator Data'!AN46="No data","x",IF('Indicator Data'!AN46&gt;AH$136,10,IF('Indicator Data'!AN46&lt;AH$135,0,10-(AH$136-'Indicator Data'!AN46)/(AH$136-AH$135)*10)))</f>
        <v>2.720151696426556</v>
      </c>
      <c r="AI44" s="14">
        <f>IF('Indicator Data'!AS46="No data","x",IF('Indicator Data'!AS46&gt;AI$136,10,IF('Indicator Data'!AS46&lt;AI$135,0,10-(AI$136-'Indicator Data'!AS46)/(AI$136-AI$135)*10)))</f>
        <v>3.8665282135789365</v>
      </c>
      <c r="AJ44" s="54">
        <f t="shared" si="16"/>
        <v>3.2933399550027462</v>
      </c>
      <c r="AK44" s="37">
        <f>'Indicator Data'!AI46+'Indicator Data'!AH46*0.5+'Indicator Data'!AG46*0.25</f>
        <v>0</v>
      </c>
      <c r="AL44" s="44">
        <f>AK44/'Indicator Data'!BE46</f>
        <v>0</v>
      </c>
      <c r="AM44" s="54">
        <f t="shared" si="30"/>
        <v>0</v>
      </c>
      <c r="AN44" s="14">
        <f>IF('Indicator Data'!AJ46="No data","x",IF(('Indicator Data'!AJ46)^2&gt;AN$135,10,IF(('Indicator Data'!AJ46)^2&lt;AN$136,0,10-(AN$135-('Indicator Data'!AJ46)^2)/(AN$135-AN$136)*10)))</f>
        <v>1.5789473684210531</v>
      </c>
      <c r="AO44" s="54">
        <f t="shared" si="17"/>
        <v>1.5789473684210531</v>
      </c>
      <c r="AP44" s="38">
        <f t="shared" si="25"/>
        <v>3.6129631181560184</v>
      </c>
      <c r="AQ44" s="57">
        <f t="shared" si="26"/>
        <v>1.9835289845411828</v>
      </c>
    </row>
    <row r="45" spans="1:43" s="11" customFormat="1" x14ac:dyDescent="0.25">
      <c r="A45" s="11" t="s">
        <v>396</v>
      </c>
      <c r="B45" s="32" t="s">
        <v>10</v>
      </c>
      <c r="C45" s="32" t="s">
        <v>525</v>
      </c>
      <c r="D45" s="14">
        <f>IF('Indicator Data'!M47="No data",IF((0.1284*LN('Indicator Data'!BD47)-0.4735)&gt;D$136,0,IF((0.1284*LN('Indicator Data'!BD47)-0.4735)&lt;D$135,10,(D$136-(0.1284*LN('Indicator Data'!BD47)-0.4735))/(D$136-D$135)*10)),IF('Indicator Data'!M47&gt;D$136,0,IF('Indicator Data'!M47&lt;D$135,10,(D$136-'Indicator Data'!M47)/(D$136-D$135)*10)))</f>
        <v>7.1230769230769226</v>
      </c>
      <c r="E45" s="14">
        <f>IF('Indicator Data'!N47="No data","x",IF('Indicator Data'!N47&gt;E$136,10,IF('Indicator Data'!N47&lt;E$135,0,10-(E$136-'Indicator Data'!N47)/(E$136-E$135)*10)))</f>
        <v>6.9333333333333336</v>
      </c>
      <c r="F45" s="54">
        <f t="shared" si="31"/>
        <v>7.0293075137062484</v>
      </c>
      <c r="G45" s="14">
        <f>IF('Indicator Data'!AE47="No data","x",IF('Indicator Data'!AE47&gt;G$136,10,IF('Indicator Data'!AE47&lt;G$135,0,10-(G$136-'Indicator Data'!AE47)/(G$136-G$135)*10)))</f>
        <v>8.586666666666666</v>
      </c>
      <c r="H45" s="14">
        <f>IF('Indicator Data'!AF47="No data","x",IF('Indicator Data'!AF47&gt;H$136,10,IF('Indicator Data'!AF47&lt;H$135,0,10-(H$136-'Indicator Data'!AF47)/(H$136-H$135)*10)))</f>
        <v>2.2500000000000009</v>
      </c>
      <c r="I45" s="54">
        <f t="shared" si="32"/>
        <v>5.418333333333333</v>
      </c>
      <c r="J45" s="37">
        <f>SUM('Indicator Data'!P47,SUM('Indicator Data'!Q47:R47)*1000000)</f>
        <v>1058761635</v>
      </c>
      <c r="K45" s="37">
        <f>J45/'Indicator Data (national)'!$AY$10</f>
        <v>278.90471797543876</v>
      </c>
      <c r="L45" s="14">
        <f t="shared" si="10"/>
        <v>5.5780943595087749</v>
      </c>
      <c r="M45" s="14">
        <f>IF('Indicator Data'!S47="No data","x",IF('Indicator Data'!S47&gt;M$136,10,IF('Indicator Data'!S47&lt;M$135,0,10-(M$136-'Indicator Data'!S47)/(M$136-M$135)*10)))</f>
        <v>7.2240531266197969</v>
      </c>
      <c r="N45" s="135">
        <f>VLOOKUP(C45,'Indicator Data'!$C$5:$O$136,12,FALSE)/VLOOKUP(B45,'Indicator Data (national)'!$B$5:$AY$13,50,FALSE)*1000000</f>
        <v>0.10958497063201814</v>
      </c>
      <c r="O45" s="14">
        <f t="shared" si="11"/>
        <v>1.0958497063201733E-2</v>
      </c>
      <c r="P45" s="54">
        <f t="shared" si="12"/>
        <v>4.2710353277305915</v>
      </c>
      <c r="Q45" s="47">
        <f t="shared" si="27"/>
        <v>5.9369959221191051</v>
      </c>
      <c r="R45" s="37">
        <f>IF(AND('Indicator Data'!AK47="No data",'Indicator Data'!AL47="No data"),0,SUM('Indicator Data'!AK47:AM47))</f>
        <v>0</v>
      </c>
      <c r="S45" s="14">
        <f t="shared" si="28"/>
        <v>0</v>
      </c>
      <c r="T45" s="43">
        <f>R45/'Indicator Data'!$BE47</f>
        <v>0</v>
      </c>
      <c r="U45" s="14">
        <f t="shared" si="29"/>
        <v>0</v>
      </c>
      <c r="V45" s="15">
        <f t="shared" si="33"/>
        <v>0</v>
      </c>
      <c r="W45" s="14">
        <f>IF('Indicator Data'!Z47="No data","x",IF('Indicator Data'!Z47&gt;W$136,10,IF('Indicator Data'!Z47&lt;W$135,0,10-(W$136-'Indicator Data'!Z47)/(W$136-W$135)*10)))</f>
        <v>2.1999999999999993</v>
      </c>
      <c r="X45" s="14">
        <f>IF('Indicator Data'!Y47="No data","x",IF('Indicator Data'!Y47&gt;X$136,10,IF('Indicator Data'!Y47&lt;X$135,0,10-(X$136-'Indicator Data'!Y47)/(X$136-X$135)*10)))</f>
        <v>10</v>
      </c>
      <c r="Y45" s="14">
        <f>IF('Indicator Data'!AD47="No data","x",IF('Indicator Data'!AD47&gt;Y$136,10,IF('Indicator Data'!AD47&lt;Y$135,0,10-(Y$136-'Indicator Data'!AD47)/(Y$136-Y$135)*10)))</f>
        <v>6.666666666666667</v>
      </c>
      <c r="Z45" s="140" t="str">
        <f>IF('Indicator Data'!AA47="No data","x",'Indicator Data'!AA47/'Indicator Data'!$BE47*100000)</f>
        <v>x</v>
      </c>
      <c r="AA45" s="138" t="str">
        <f t="shared" si="13"/>
        <v>x</v>
      </c>
      <c r="AB45" s="140" t="str">
        <f>IF('Indicator Data'!AB47="No data","x",'Indicator Data'!AB47/'Indicator Data'!$BE47*100000)</f>
        <v>x</v>
      </c>
      <c r="AC45" s="138" t="str">
        <f t="shared" si="14"/>
        <v>x</v>
      </c>
      <c r="AD45" s="54">
        <f t="shared" si="15"/>
        <v>6.2888888888888888</v>
      </c>
      <c r="AE45" s="14">
        <f>IF('Indicator Data'!T47="No data","x",IF('Indicator Data'!T47&gt;AE$136,10,IF('Indicator Data'!T47&lt;AE$135,0,10-(AE$136-'Indicator Data'!T47)/(AE$136-AE$135)*10)))</f>
        <v>6.4615384615384617</v>
      </c>
      <c r="AF45" s="14">
        <f>IF('Indicator Data'!U47="No data","x",IF('Indicator Data'!U47&gt;AF$136,10,IF('Indicator Data'!U47&lt;AF$135,0,10-(AF$136-'Indicator Data'!U47)/(AF$136-AF$135)*10)))</f>
        <v>3.5331719919533535</v>
      </c>
      <c r="AG45" s="54">
        <f t="shared" si="34"/>
        <v>4.997355226745908</v>
      </c>
      <c r="AH45" s="14">
        <f>IF('Indicator Data'!AN47="No data","x",IF('Indicator Data'!AN47&gt;AH$136,10,IF('Indicator Data'!AN47&lt;AH$135,0,10-(AH$136-'Indicator Data'!AN47)/(AH$136-AH$135)*10)))</f>
        <v>3.1611622206958154</v>
      </c>
      <c r="AI45" s="14">
        <f>IF('Indicator Data'!AS47="No data","x",IF('Indicator Data'!AS47&gt;AI$136,10,IF('Indicator Data'!AS47&lt;AI$135,0,10-(AI$136-'Indicator Data'!AS47)/(AI$136-AI$135)*10)))</f>
        <v>3.8998427301151182</v>
      </c>
      <c r="AJ45" s="54">
        <f t="shared" si="16"/>
        <v>3.5305024754054668</v>
      </c>
      <c r="AK45" s="37">
        <f>'Indicator Data'!AI47+'Indicator Data'!AH47*0.5+'Indicator Data'!AG47*0.25</f>
        <v>0</v>
      </c>
      <c r="AL45" s="44">
        <f>AK45/'Indicator Data'!BE47</f>
        <v>0</v>
      </c>
      <c r="AM45" s="54">
        <f t="shared" si="30"/>
        <v>0</v>
      </c>
      <c r="AN45" s="14">
        <f>IF('Indicator Data'!AJ47="No data","x",IF(('Indicator Data'!AJ47)^2&gt;AN$135,10,IF(('Indicator Data'!AJ47)^2&lt;AN$136,0,10-(AN$135-('Indicator Data'!AJ47)^2)/(AN$135-AN$136)*10)))</f>
        <v>1.5789473684210531</v>
      </c>
      <c r="AO45" s="54">
        <f t="shared" si="17"/>
        <v>1.5789473684210531</v>
      </c>
      <c r="AP45" s="38">
        <f t="shared" si="25"/>
        <v>3.6149023119658326</v>
      </c>
      <c r="AQ45" s="57">
        <f t="shared" si="26"/>
        <v>1.9847093623718002</v>
      </c>
    </row>
    <row r="46" spans="1:43" s="11" customFormat="1" x14ac:dyDescent="0.25">
      <c r="A46" s="11" t="s">
        <v>397</v>
      </c>
      <c r="B46" s="32" t="s">
        <v>10</v>
      </c>
      <c r="C46" s="32" t="s">
        <v>526</v>
      </c>
      <c r="D46" s="14">
        <f>IF('Indicator Data'!M48="No data",IF((0.1284*LN('Indicator Data'!BD48)-0.4735)&gt;D$136,0,IF((0.1284*LN('Indicator Data'!BD48)-0.4735)&lt;D$135,10,(D$136-(0.1284*LN('Indicator Data'!BD48)-0.4735))/(D$136-D$135)*10)),IF('Indicator Data'!M48&gt;D$136,0,IF('Indicator Data'!M48&lt;D$135,10,(D$136-'Indicator Data'!M48)/(D$136-D$135)*10)))</f>
        <v>7.1230769230769226</v>
      </c>
      <c r="E46" s="14">
        <f>IF('Indicator Data'!N48="No data","x",IF('Indicator Data'!N48&gt;E$136,10,IF('Indicator Data'!N48&lt;E$135,0,10-(E$136-'Indicator Data'!N48)/(E$136-E$135)*10)))</f>
        <v>4.0500000000000007</v>
      </c>
      <c r="F46" s="54">
        <f t="shared" si="31"/>
        <v>5.8045159205374812</v>
      </c>
      <c r="G46" s="14">
        <f>IF('Indicator Data'!AE48="No data","x",IF('Indicator Data'!AE48&gt;G$136,10,IF('Indicator Data'!AE48&lt;G$135,0,10-(G$136-'Indicator Data'!AE48)/(G$136-G$135)*10)))</f>
        <v>8.586666666666666</v>
      </c>
      <c r="H46" s="14">
        <f>IF('Indicator Data'!AF48="No data","x",IF('Indicator Data'!AF48&gt;H$136,10,IF('Indicator Data'!AF48&lt;H$135,0,10-(H$136-'Indicator Data'!AF48)/(H$136-H$135)*10)))</f>
        <v>1.5</v>
      </c>
      <c r="I46" s="54">
        <f t="shared" si="32"/>
        <v>5.043333333333333</v>
      </c>
      <c r="J46" s="37">
        <f>SUM('Indicator Data'!P48,SUM('Indicator Data'!Q48:R48)*1000000)</f>
        <v>1058761635</v>
      </c>
      <c r="K46" s="37">
        <f>J46/'Indicator Data (national)'!$AY$10</f>
        <v>278.90471797543876</v>
      </c>
      <c r="L46" s="14">
        <f t="shared" si="10"/>
        <v>5.5780943595087749</v>
      </c>
      <c r="M46" s="14">
        <f>IF('Indicator Data'!S48="No data","x",IF('Indicator Data'!S48&gt;M$136,10,IF('Indicator Data'!S48&lt;M$135,0,10-(M$136-'Indicator Data'!S48)/(M$136-M$135)*10)))</f>
        <v>7.2240531266197969</v>
      </c>
      <c r="N46" s="135">
        <f>VLOOKUP(C46,'Indicator Data'!$C$5:$O$136,12,FALSE)/VLOOKUP(B46,'Indicator Data (national)'!$B$5:$AY$13,50,FALSE)*1000000</f>
        <v>6.4012374672068287E-2</v>
      </c>
      <c r="O46" s="14">
        <f t="shared" si="11"/>
        <v>6.4012374672071104E-3</v>
      </c>
      <c r="P46" s="54">
        <f t="shared" si="12"/>
        <v>4.269516241198593</v>
      </c>
      <c r="Q46" s="47">
        <f t="shared" si="27"/>
        <v>5.2304703539017225</v>
      </c>
      <c r="R46" s="37">
        <f>IF(AND('Indicator Data'!AK48="No data",'Indicator Data'!AL48="No data"),0,SUM('Indicator Data'!AK48:AM48))</f>
        <v>0</v>
      </c>
      <c r="S46" s="14">
        <f t="shared" si="28"/>
        <v>0</v>
      </c>
      <c r="T46" s="43">
        <f>R46/'Indicator Data'!$BE48</f>
        <v>0</v>
      </c>
      <c r="U46" s="14">
        <f t="shared" si="29"/>
        <v>0</v>
      </c>
      <c r="V46" s="15">
        <f t="shared" si="33"/>
        <v>0</v>
      </c>
      <c r="W46" s="14">
        <f>IF('Indicator Data'!Z48="No data","x",IF('Indicator Data'!Z48&gt;W$136,10,IF('Indicator Data'!Z48&lt;W$135,0,10-(W$136-'Indicator Data'!Z48)/(W$136-W$135)*10)))</f>
        <v>2.1999999999999993</v>
      </c>
      <c r="X46" s="14">
        <f>IF('Indicator Data'!Y48="No data","x",IF('Indicator Data'!Y48&gt;X$136,10,IF('Indicator Data'!Y48&lt;X$135,0,10-(X$136-'Indicator Data'!Y48)/(X$136-X$135)*10)))</f>
        <v>10</v>
      </c>
      <c r="Y46" s="14">
        <f>IF('Indicator Data'!AD48="No data","x",IF('Indicator Data'!AD48&gt;Y$136,10,IF('Indicator Data'!AD48&lt;Y$135,0,10-(Y$136-'Indicator Data'!AD48)/(Y$136-Y$135)*10)))</f>
        <v>6.666666666666667</v>
      </c>
      <c r="Z46" s="140" t="str">
        <f>IF('Indicator Data'!AA48="No data","x",'Indicator Data'!AA48/'Indicator Data'!$BE48*100000)</f>
        <v>x</v>
      </c>
      <c r="AA46" s="138" t="str">
        <f t="shared" si="13"/>
        <v>x</v>
      </c>
      <c r="AB46" s="140" t="str">
        <f>IF('Indicator Data'!AB48="No data","x",'Indicator Data'!AB48/'Indicator Data'!$BE48*100000)</f>
        <v>x</v>
      </c>
      <c r="AC46" s="138" t="str">
        <f t="shared" si="14"/>
        <v>x</v>
      </c>
      <c r="AD46" s="54">
        <f t="shared" si="15"/>
        <v>6.2888888888888888</v>
      </c>
      <c r="AE46" s="14">
        <f>IF('Indicator Data'!T48="No data","x",IF('Indicator Data'!T48&gt;AE$136,10,IF('Indicator Data'!T48&lt;AE$135,0,10-(AE$136-'Indicator Data'!T48)/(AE$136-AE$135)*10)))</f>
        <v>6.4615384615384617</v>
      </c>
      <c r="AF46" s="14">
        <f>IF('Indicator Data'!U48="No data","x",IF('Indicator Data'!U48&gt;AF$136,10,IF('Indicator Data'!U48&lt;AF$135,0,10-(AF$136-'Indicator Data'!U48)/(AF$136-AF$135)*10)))</f>
        <v>2.7334447090605334</v>
      </c>
      <c r="AG46" s="54">
        <f t="shared" si="34"/>
        <v>4.5974915852994975</v>
      </c>
      <c r="AH46" s="14">
        <f>IF('Indicator Data'!AN48="No data","x",IF('Indicator Data'!AN48&gt;AH$136,10,IF('Indicator Data'!AN48&lt;AH$135,0,10-(AH$136-'Indicator Data'!AN48)/(AH$136-AH$135)*10)))</f>
        <v>2.4258261200936362</v>
      </c>
      <c r="AI46" s="14">
        <f>IF('Indicator Data'!AS48="No data","x",IF('Indicator Data'!AS48&gt;AI$136,10,IF('Indicator Data'!AS48&lt;AI$135,0,10-(AI$136-'Indicator Data'!AS48)/(AI$136-AI$135)*10)))</f>
        <v>1.8331609414411947</v>
      </c>
      <c r="AJ46" s="54">
        <f t="shared" si="16"/>
        <v>2.1294935307674154</v>
      </c>
      <c r="AK46" s="37">
        <f>'Indicator Data'!AI48+'Indicator Data'!AH48*0.5+'Indicator Data'!AG48*0.25</f>
        <v>2385.2861875759959</v>
      </c>
      <c r="AL46" s="44">
        <f>AK46/'Indicator Data'!BE48</f>
        <v>8.7445831793322507E-3</v>
      </c>
      <c r="AM46" s="54">
        <f t="shared" si="30"/>
        <v>0.87445831793322526</v>
      </c>
      <c r="AN46" s="14">
        <f>IF('Indicator Data'!AJ48="No data","x",IF(('Indicator Data'!AJ48)^2&gt;AN$135,10,IF(('Indicator Data'!AJ48)^2&lt;AN$136,0,10-(AN$135-('Indicator Data'!AJ48)^2)/(AN$135-AN$136)*10)))</f>
        <v>0</v>
      </c>
      <c r="AO46" s="54">
        <f t="shared" si="17"/>
        <v>0</v>
      </c>
      <c r="AP46" s="38">
        <f t="shared" si="25"/>
        <v>3.1446044046149484</v>
      </c>
      <c r="AQ46" s="57">
        <f t="shared" si="26"/>
        <v>1.7027775082199645</v>
      </c>
    </row>
    <row r="47" spans="1:43" s="11" customFormat="1" x14ac:dyDescent="0.25">
      <c r="A47" s="11" t="s">
        <v>398</v>
      </c>
      <c r="B47" s="32" t="s">
        <v>10</v>
      </c>
      <c r="C47" s="32" t="s">
        <v>527</v>
      </c>
      <c r="D47" s="14">
        <f>IF('Indicator Data'!M49="No data",IF((0.1284*LN('Indicator Data'!BD49)-0.4735)&gt;D$136,0,IF((0.1284*LN('Indicator Data'!BD49)-0.4735)&lt;D$135,10,(D$136-(0.1284*LN('Indicator Data'!BD49)-0.4735))/(D$136-D$135)*10)),IF('Indicator Data'!M49&gt;D$136,0,IF('Indicator Data'!M49&lt;D$135,10,(D$136-'Indicator Data'!M49)/(D$136-D$135)*10)))</f>
        <v>7.1230769230769226</v>
      </c>
      <c r="E47" s="14">
        <f>IF('Indicator Data'!N49="No data","x",IF('Indicator Data'!N49&gt;E$136,10,IF('Indicator Data'!N49&lt;E$135,0,10-(E$136-'Indicator Data'!N49)/(E$136-E$135)*10)))</f>
        <v>4.3333333333333339</v>
      </c>
      <c r="F47" s="54">
        <f t="shared" si="31"/>
        <v>5.9120718251779714</v>
      </c>
      <c r="G47" s="14">
        <f>IF('Indicator Data'!AE49="No data","x",IF('Indicator Data'!AE49&gt;G$136,10,IF('Indicator Data'!AE49&lt;G$135,0,10-(G$136-'Indicator Data'!AE49)/(G$136-G$135)*10)))</f>
        <v>8.586666666666666</v>
      </c>
      <c r="H47" s="14">
        <f>IF('Indicator Data'!AF49="No data","x",IF('Indicator Data'!AF49&gt;H$136,10,IF('Indicator Data'!AF49&lt;H$135,0,10-(H$136-'Indicator Data'!AF49)/(H$136-H$135)*10)))</f>
        <v>2.0000000000000009</v>
      </c>
      <c r="I47" s="54">
        <f t="shared" si="32"/>
        <v>5.293333333333333</v>
      </c>
      <c r="J47" s="37">
        <f>SUM('Indicator Data'!P49,SUM('Indicator Data'!Q49:R49)*1000000)</f>
        <v>1058761635</v>
      </c>
      <c r="K47" s="37">
        <f>J47/'Indicator Data (national)'!$AY$10</f>
        <v>278.90471797543876</v>
      </c>
      <c r="L47" s="14">
        <f t="shared" si="10"/>
        <v>5.5780943595087749</v>
      </c>
      <c r="M47" s="14">
        <f>IF('Indicator Data'!S49="No data","x",IF('Indicator Data'!S49&gt;M$136,10,IF('Indicator Data'!S49&lt;M$135,0,10-(M$136-'Indicator Data'!S49)/(M$136-M$135)*10)))</f>
        <v>7.2240531266197969</v>
      </c>
      <c r="N47" s="135">
        <f>VLOOKUP(C47,'Indicator Data'!$C$5:$O$136,12,FALSE)/VLOOKUP(B47,'Indicator Data (national)'!$B$5:$AY$13,50,FALSE)*1000000</f>
        <v>6.8490606645011345E-2</v>
      </c>
      <c r="O47" s="14">
        <f t="shared" si="11"/>
        <v>6.8490606645017493E-3</v>
      </c>
      <c r="P47" s="54">
        <f t="shared" si="12"/>
        <v>4.2696655155976915</v>
      </c>
      <c r="Q47" s="47">
        <f t="shared" si="27"/>
        <v>5.3467856248217416</v>
      </c>
      <c r="R47" s="37">
        <f>IF(AND('Indicator Data'!AK49="No data",'Indicator Data'!AL49="No data"),0,SUM('Indicator Data'!AK49:AM49))</f>
        <v>0</v>
      </c>
      <c r="S47" s="14">
        <f t="shared" si="28"/>
        <v>0</v>
      </c>
      <c r="T47" s="43">
        <f>R47/'Indicator Data'!$BE49</f>
        <v>0</v>
      </c>
      <c r="U47" s="14">
        <f t="shared" si="29"/>
        <v>0</v>
      </c>
      <c r="V47" s="15">
        <f t="shared" si="33"/>
        <v>0</v>
      </c>
      <c r="W47" s="14">
        <f>IF('Indicator Data'!Z49="No data","x",IF('Indicator Data'!Z49&gt;W$136,10,IF('Indicator Data'!Z49&lt;W$135,0,10-(W$136-'Indicator Data'!Z49)/(W$136-W$135)*10)))</f>
        <v>2.1999999999999993</v>
      </c>
      <c r="X47" s="14">
        <f>IF('Indicator Data'!Y49="No data","x",IF('Indicator Data'!Y49&gt;X$136,10,IF('Indicator Data'!Y49&lt;X$135,0,10-(X$136-'Indicator Data'!Y49)/(X$136-X$135)*10)))</f>
        <v>10</v>
      </c>
      <c r="Y47" s="14">
        <f>IF('Indicator Data'!AD49="No data","x",IF('Indicator Data'!AD49&gt;Y$136,10,IF('Indicator Data'!AD49&lt;Y$135,0,10-(Y$136-'Indicator Data'!AD49)/(Y$136-Y$135)*10)))</f>
        <v>6.666666666666667</v>
      </c>
      <c r="Z47" s="140" t="str">
        <f>IF('Indicator Data'!AA49="No data","x",'Indicator Data'!AA49/'Indicator Data'!$BE49*100000)</f>
        <v>x</v>
      </c>
      <c r="AA47" s="138" t="str">
        <f t="shared" si="13"/>
        <v>x</v>
      </c>
      <c r="AB47" s="140" t="str">
        <f>IF('Indicator Data'!AB49="No data","x",'Indicator Data'!AB49/'Indicator Data'!$BE49*100000)</f>
        <v>x</v>
      </c>
      <c r="AC47" s="138" t="str">
        <f t="shared" si="14"/>
        <v>x</v>
      </c>
      <c r="AD47" s="54">
        <f t="shared" si="15"/>
        <v>6.2888888888888888</v>
      </c>
      <c r="AE47" s="14">
        <f>IF('Indicator Data'!T49="No data","x",IF('Indicator Data'!T49&gt;AE$136,10,IF('Indicator Data'!T49&lt;AE$135,0,10-(AE$136-'Indicator Data'!T49)/(AE$136-AE$135)*10)))</f>
        <v>6.4615384615384617</v>
      </c>
      <c r="AF47" s="14">
        <f>IF('Indicator Data'!U49="No data","x",IF('Indicator Data'!U49&gt;AF$136,10,IF('Indicator Data'!U49&lt;AF$135,0,10-(AF$136-'Indicator Data'!U49)/(AF$136-AF$135)*10)))</f>
        <v>4.5113969223967088</v>
      </c>
      <c r="AG47" s="54">
        <f t="shared" si="34"/>
        <v>5.4864676919675848</v>
      </c>
      <c r="AH47" s="14">
        <f>IF('Indicator Data'!AN49="No data","x",IF('Indicator Data'!AN49&gt;AH$136,10,IF('Indicator Data'!AN49&lt;AH$135,0,10-(AH$136-'Indicator Data'!AN49)/(AH$136-AH$135)*10)))</f>
        <v>1.9472133954352202</v>
      </c>
      <c r="AI47" s="14">
        <f>IF('Indicator Data'!AS49="No data","x",IF('Indicator Data'!AS49&gt;AI$136,10,IF('Indicator Data'!AS49&lt;AI$135,0,10-(AI$136-'Indicator Data'!AS49)/(AI$136-AI$135)*10)))</f>
        <v>1.8659585890683257</v>
      </c>
      <c r="AJ47" s="54">
        <f t="shared" si="16"/>
        <v>1.9065859922517729</v>
      </c>
      <c r="AK47" s="37">
        <f>'Indicator Data'!AI49+'Indicator Data'!AH49*0.5+'Indicator Data'!AG49*0.25</f>
        <v>0</v>
      </c>
      <c r="AL47" s="44">
        <f>AK47/'Indicator Data'!BE49</f>
        <v>0</v>
      </c>
      <c r="AM47" s="54">
        <f t="shared" si="30"/>
        <v>0</v>
      </c>
      <c r="AN47" s="14">
        <f>IF('Indicator Data'!AJ49="No data","x",IF(('Indicator Data'!AJ49)^2&gt;AN$135,10,IF(('Indicator Data'!AJ49)^2&lt;AN$136,0,10-(AN$135-('Indicator Data'!AJ49)^2)/(AN$135-AN$136)*10)))</f>
        <v>1.5789473684210531</v>
      </c>
      <c r="AO47" s="54">
        <f t="shared" si="17"/>
        <v>1.5789473684210531</v>
      </c>
      <c r="AP47" s="38">
        <f t="shared" si="25"/>
        <v>3.4470577937300324</v>
      </c>
      <c r="AQ47" s="57">
        <f t="shared" si="26"/>
        <v>1.8831022266929289</v>
      </c>
    </row>
    <row r="48" spans="1:43" s="11" customFormat="1" x14ac:dyDescent="0.25">
      <c r="A48" s="11" t="s">
        <v>399</v>
      </c>
      <c r="B48" s="32" t="s">
        <v>10</v>
      </c>
      <c r="C48" s="32" t="s">
        <v>528</v>
      </c>
      <c r="D48" s="14">
        <f>IF('Indicator Data'!M50="No data",IF((0.1284*LN('Indicator Data'!BD50)-0.4735)&gt;D$136,0,IF((0.1284*LN('Indicator Data'!BD50)-0.4735)&lt;D$135,10,(D$136-(0.1284*LN('Indicator Data'!BD50)-0.4735))/(D$136-D$135)*10)),IF('Indicator Data'!M50&gt;D$136,0,IF('Indicator Data'!M50&lt;D$135,10,(D$136-'Indicator Data'!M50)/(D$136-D$135)*10)))</f>
        <v>7.1230769230769226</v>
      </c>
      <c r="E48" s="14">
        <f>IF('Indicator Data'!N50="No data","x",IF('Indicator Data'!N50&gt;E$136,10,IF('Indicator Data'!N50&lt;E$135,0,10-(E$136-'Indicator Data'!N50)/(E$136-E$135)*10)))</f>
        <v>1.1500000000000004</v>
      </c>
      <c r="F48" s="54">
        <f t="shared" si="31"/>
        <v>4.8083139811125317</v>
      </c>
      <c r="G48" s="14">
        <f>IF('Indicator Data'!AE50="No data","x",IF('Indicator Data'!AE50&gt;G$136,10,IF('Indicator Data'!AE50&lt;G$135,0,10-(G$136-'Indicator Data'!AE50)/(G$136-G$135)*10)))</f>
        <v>8.586666666666666</v>
      </c>
      <c r="H48" s="14">
        <f>IF('Indicator Data'!AF50="No data","x",IF('Indicator Data'!AF50&gt;H$136,10,IF('Indicator Data'!AF50&lt;H$135,0,10-(H$136-'Indicator Data'!AF50)/(H$136-H$135)*10)))</f>
        <v>2.2500000000000009</v>
      </c>
      <c r="I48" s="54">
        <f t="shared" si="32"/>
        <v>5.418333333333333</v>
      </c>
      <c r="J48" s="37">
        <f>SUM('Indicator Data'!P50,SUM('Indicator Data'!Q50:R50)*1000000)</f>
        <v>1058761635</v>
      </c>
      <c r="K48" s="37">
        <f>J48/'Indicator Data (national)'!$AY$10</f>
        <v>278.90471797543876</v>
      </c>
      <c r="L48" s="14">
        <f t="shared" si="10"/>
        <v>5.5780943595087749</v>
      </c>
      <c r="M48" s="14">
        <f>IF('Indicator Data'!S50="No data","x",IF('Indicator Data'!S50&gt;M$136,10,IF('Indicator Data'!S50&lt;M$135,0,10-(M$136-'Indicator Data'!S50)/(M$136-M$135)*10)))</f>
        <v>7.2240531266197969</v>
      </c>
      <c r="N48" s="135">
        <f>VLOOKUP(C48,'Indicator Data'!$C$5:$O$136,12,FALSE)/VLOOKUP(B48,'Indicator Data (national)'!$B$5:$AY$13,50,FALSE)*1000000</f>
        <v>1.8176353301945319E-2</v>
      </c>
      <c r="O48" s="14">
        <f t="shared" si="11"/>
        <v>1.8176353301928572E-3</v>
      </c>
      <c r="P48" s="54">
        <f t="shared" si="12"/>
        <v>4.2679883738195885</v>
      </c>
      <c r="Q48" s="47">
        <f t="shared" si="27"/>
        <v>4.825737417344496</v>
      </c>
      <c r="R48" s="37">
        <f>IF(AND('Indicator Data'!AK50="No data",'Indicator Data'!AL50="No data"),0,SUM('Indicator Data'!AK50:AM50))</f>
        <v>0</v>
      </c>
      <c r="S48" s="14">
        <f t="shared" si="28"/>
        <v>0</v>
      </c>
      <c r="T48" s="43">
        <f>R48/'Indicator Data'!$BE50</f>
        <v>0</v>
      </c>
      <c r="U48" s="14">
        <f t="shared" si="29"/>
        <v>0</v>
      </c>
      <c r="V48" s="15">
        <f t="shared" si="33"/>
        <v>0</v>
      </c>
      <c r="W48" s="14">
        <f>IF('Indicator Data'!Z50="No data","x",IF('Indicator Data'!Z50&gt;W$136,10,IF('Indicator Data'!Z50&lt;W$135,0,10-(W$136-'Indicator Data'!Z50)/(W$136-W$135)*10)))</f>
        <v>2.1999999999999993</v>
      </c>
      <c r="X48" s="14">
        <f>IF('Indicator Data'!Y50="No data","x",IF('Indicator Data'!Y50&gt;X$136,10,IF('Indicator Data'!Y50&lt;X$135,0,10-(X$136-'Indicator Data'!Y50)/(X$136-X$135)*10)))</f>
        <v>10</v>
      </c>
      <c r="Y48" s="14">
        <f>IF('Indicator Data'!AD50="No data","x",IF('Indicator Data'!AD50&gt;Y$136,10,IF('Indicator Data'!AD50&lt;Y$135,0,10-(Y$136-'Indicator Data'!AD50)/(Y$136-Y$135)*10)))</f>
        <v>6.666666666666667</v>
      </c>
      <c r="Z48" s="140" t="str">
        <f>IF('Indicator Data'!AA50="No data","x",'Indicator Data'!AA50/'Indicator Data'!$BE50*100000)</f>
        <v>x</v>
      </c>
      <c r="AA48" s="138" t="str">
        <f t="shared" si="13"/>
        <v>x</v>
      </c>
      <c r="AB48" s="140" t="str">
        <f>IF('Indicator Data'!AB50="No data","x",'Indicator Data'!AB50/'Indicator Data'!$BE50*100000)</f>
        <v>x</v>
      </c>
      <c r="AC48" s="138" t="str">
        <f t="shared" si="14"/>
        <v>x</v>
      </c>
      <c r="AD48" s="54">
        <f t="shared" si="15"/>
        <v>6.2888888888888888</v>
      </c>
      <c r="AE48" s="14">
        <f>IF('Indicator Data'!T50="No data","x",IF('Indicator Data'!T50&gt;AE$136,10,IF('Indicator Data'!T50&lt;AE$135,0,10-(AE$136-'Indicator Data'!T50)/(AE$136-AE$135)*10)))</f>
        <v>6.4615384615384617</v>
      </c>
      <c r="AF48" s="14">
        <f>IF('Indicator Data'!U50="No data","x",IF('Indicator Data'!U50&gt;AF$136,10,IF('Indicator Data'!U50&lt;AF$135,0,10-(AF$136-'Indicator Data'!U50)/(AF$136-AF$135)*10)))</f>
        <v>1.0225634151790235</v>
      </c>
      <c r="AG48" s="54">
        <f t="shared" si="34"/>
        <v>3.7420509383587426</v>
      </c>
      <c r="AH48" s="14">
        <f>IF('Indicator Data'!AN50="No data","x",IF('Indicator Data'!AN50&gt;AH$136,10,IF('Indicator Data'!AN50&lt;AH$135,0,10-(AH$136-'Indicator Data'!AN50)/(AH$136-AH$135)*10)))</f>
        <v>0.69798256909840894</v>
      </c>
      <c r="AI48" s="14">
        <f>IF('Indicator Data'!AS50="No data","x",IF('Indicator Data'!AS50&gt;AI$136,10,IF('Indicator Data'!AS50&lt;AI$135,0,10-(AI$136-'Indicator Data'!AS50)/(AI$136-AI$135)*10)))</f>
        <v>2.0995464979564415</v>
      </c>
      <c r="AJ48" s="54">
        <f t="shared" si="16"/>
        <v>1.3987645335274252</v>
      </c>
      <c r="AK48" s="37">
        <f>'Indicator Data'!AI50+'Indicator Data'!AH50*0.5+'Indicator Data'!AG50*0.25</f>
        <v>0</v>
      </c>
      <c r="AL48" s="44">
        <f>AK48/'Indicator Data'!BE50</f>
        <v>0</v>
      </c>
      <c r="AM48" s="54">
        <f t="shared" si="30"/>
        <v>0</v>
      </c>
      <c r="AN48" s="14">
        <f>IF('Indicator Data'!AJ50="No data","x",IF(('Indicator Data'!AJ50)^2&gt;AN$135,10,IF(('Indicator Data'!AJ50)^2&lt;AN$136,0,10-(AN$135-('Indicator Data'!AJ50)^2)/(AN$135-AN$136)*10)))</f>
        <v>1.5789473684210531</v>
      </c>
      <c r="AO48" s="54">
        <f t="shared" si="17"/>
        <v>1.5789473684210531</v>
      </c>
      <c r="AP48" s="38">
        <f t="shared" si="25"/>
        <v>2.9342523587117371</v>
      </c>
      <c r="AQ48" s="57">
        <f t="shared" si="26"/>
        <v>1.5793753752773259</v>
      </c>
    </row>
    <row r="49" spans="1:43" s="11" customFormat="1" x14ac:dyDescent="0.25">
      <c r="A49" s="11" t="s">
        <v>400</v>
      </c>
      <c r="B49" s="32" t="s">
        <v>10</v>
      </c>
      <c r="C49" s="32" t="s">
        <v>529</v>
      </c>
      <c r="D49" s="14">
        <f>IF('Indicator Data'!M51="No data",IF((0.1284*LN('Indicator Data'!BD51)-0.4735)&gt;D$136,0,IF((0.1284*LN('Indicator Data'!BD51)-0.4735)&lt;D$135,10,(D$136-(0.1284*LN('Indicator Data'!BD51)-0.4735))/(D$136-D$135)*10)),IF('Indicator Data'!M51&gt;D$136,0,IF('Indicator Data'!M51&lt;D$135,10,(D$136-'Indicator Data'!M51)/(D$136-D$135)*10)))</f>
        <v>7.1230769230769226</v>
      </c>
      <c r="E49" s="14">
        <f>IF('Indicator Data'!N51="No data","x",IF('Indicator Data'!N51&gt;E$136,10,IF('Indicator Data'!N51&lt;E$135,0,10-(E$136-'Indicator Data'!N51)/(E$136-E$135)*10)))</f>
        <v>6.5</v>
      </c>
      <c r="F49" s="54">
        <f t="shared" si="31"/>
        <v>6.8228400427275577</v>
      </c>
      <c r="G49" s="14">
        <f>IF('Indicator Data'!AE51="No data","x",IF('Indicator Data'!AE51&gt;G$136,10,IF('Indicator Data'!AE51&lt;G$135,0,10-(G$136-'Indicator Data'!AE51)/(G$136-G$135)*10)))</f>
        <v>8.586666666666666</v>
      </c>
      <c r="H49" s="14">
        <f>IF('Indicator Data'!AF51="No data","x",IF('Indicator Data'!AF51&gt;H$136,10,IF('Indicator Data'!AF51&lt;H$135,0,10-(H$136-'Indicator Data'!AF51)/(H$136-H$135)*10)))</f>
        <v>1.75</v>
      </c>
      <c r="I49" s="54">
        <f t="shared" si="32"/>
        <v>5.168333333333333</v>
      </c>
      <c r="J49" s="37">
        <f>SUM('Indicator Data'!P51,SUM('Indicator Data'!Q51:R51)*1000000)</f>
        <v>1058761635</v>
      </c>
      <c r="K49" s="37">
        <f>J49/'Indicator Data (national)'!$AY$10</f>
        <v>278.90471797543876</v>
      </c>
      <c r="L49" s="14">
        <f t="shared" si="10"/>
        <v>5.5780943595087749</v>
      </c>
      <c r="M49" s="14">
        <f>IF('Indicator Data'!S51="No data","x",IF('Indicator Data'!S51&gt;M$136,10,IF('Indicator Data'!S51&lt;M$135,0,10-(M$136-'Indicator Data'!S51)/(M$136-M$135)*10)))</f>
        <v>7.2240531266197969</v>
      </c>
      <c r="N49" s="135">
        <f>VLOOKUP(C49,'Indicator Data'!$C$5:$O$136,12,FALSE)/VLOOKUP(B49,'Indicator Data (national)'!$B$5:$AY$13,50,FALSE)*1000000</f>
        <v>0.10273590996751703</v>
      </c>
      <c r="O49" s="14">
        <f t="shared" si="11"/>
        <v>1.0273590996751736E-2</v>
      </c>
      <c r="P49" s="54">
        <f t="shared" si="12"/>
        <v>4.2708070257084412</v>
      </c>
      <c r="Q49" s="47">
        <f t="shared" si="27"/>
        <v>5.7712051111242229</v>
      </c>
      <c r="R49" s="37">
        <f>IF(AND('Indicator Data'!AK51="No data",'Indicator Data'!AL51="No data"),0,SUM('Indicator Data'!AK51:AM51))</f>
        <v>0</v>
      </c>
      <c r="S49" s="14">
        <f t="shared" si="28"/>
        <v>0</v>
      </c>
      <c r="T49" s="43">
        <f>R49/'Indicator Data'!$BE51</f>
        <v>0</v>
      </c>
      <c r="U49" s="14">
        <f t="shared" si="29"/>
        <v>0</v>
      </c>
      <c r="V49" s="15">
        <f t="shared" si="33"/>
        <v>0</v>
      </c>
      <c r="W49" s="14">
        <f>IF('Indicator Data'!Z51="No data","x",IF('Indicator Data'!Z51&gt;W$136,10,IF('Indicator Data'!Z51&lt;W$135,0,10-(W$136-'Indicator Data'!Z51)/(W$136-W$135)*10)))</f>
        <v>2.1999999999999993</v>
      </c>
      <c r="X49" s="14">
        <f>IF('Indicator Data'!Y51="No data","x",IF('Indicator Data'!Y51&gt;X$136,10,IF('Indicator Data'!Y51&lt;X$135,0,10-(X$136-'Indicator Data'!Y51)/(X$136-X$135)*10)))</f>
        <v>10</v>
      </c>
      <c r="Y49" s="14">
        <f>IF('Indicator Data'!AD51="No data","x",IF('Indicator Data'!AD51&gt;Y$136,10,IF('Indicator Data'!AD51&lt;Y$135,0,10-(Y$136-'Indicator Data'!AD51)/(Y$136-Y$135)*10)))</f>
        <v>6.666666666666667</v>
      </c>
      <c r="Z49" s="140" t="str">
        <f>IF('Indicator Data'!AA51="No data","x",'Indicator Data'!AA51/'Indicator Data'!$BE51*100000)</f>
        <v>x</v>
      </c>
      <c r="AA49" s="138" t="str">
        <f t="shared" si="13"/>
        <v>x</v>
      </c>
      <c r="AB49" s="140" t="str">
        <f>IF('Indicator Data'!AB51="No data","x",'Indicator Data'!AB51/'Indicator Data'!$BE51*100000)</f>
        <v>x</v>
      </c>
      <c r="AC49" s="138" t="str">
        <f t="shared" si="14"/>
        <v>x</v>
      </c>
      <c r="AD49" s="54">
        <f t="shared" si="15"/>
        <v>6.2888888888888888</v>
      </c>
      <c r="AE49" s="14">
        <f>IF('Indicator Data'!T51="No data","x",IF('Indicator Data'!T51&gt;AE$136,10,IF('Indicator Data'!T51&lt;AE$135,0,10-(AE$136-'Indicator Data'!T51)/(AE$136-AE$135)*10)))</f>
        <v>6.4615384615384617</v>
      </c>
      <c r="AF49" s="14">
        <f>IF('Indicator Data'!U51="No data","x",IF('Indicator Data'!U51&gt;AF$136,10,IF('Indicator Data'!U51&lt;AF$135,0,10-(AF$136-'Indicator Data'!U51)/(AF$136-AF$135)*10)))</f>
        <v>3.8445530795222886</v>
      </c>
      <c r="AG49" s="54">
        <f t="shared" si="34"/>
        <v>5.1530457705303752</v>
      </c>
      <c r="AH49" s="14">
        <f>IF('Indicator Data'!AN51="No data","x",IF('Indicator Data'!AN51&gt;AH$136,10,IF('Indicator Data'!AN51&lt;AH$135,0,10-(AH$136-'Indicator Data'!AN51)/(AH$136-AH$135)*10)))</f>
        <v>1.8383830526493199</v>
      </c>
      <c r="AI49" s="14">
        <f>IF('Indicator Data'!AS51="No data","x",IF('Indicator Data'!AS51&gt;AI$136,10,IF('Indicator Data'!AS51&lt;AI$135,0,10-(AI$136-'Indicator Data'!AS51)/(AI$136-AI$135)*10)))</f>
        <v>2.0665603567863302</v>
      </c>
      <c r="AJ49" s="54">
        <f t="shared" si="16"/>
        <v>1.9524717047178251</v>
      </c>
      <c r="AK49" s="37">
        <f>'Indicator Data'!AI51+'Indicator Data'!AH51*0.5+'Indicator Data'!AG51*0.25</f>
        <v>707.97894336509773</v>
      </c>
      <c r="AL49" s="44">
        <f>AK49/'Indicator Data'!BE51</f>
        <v>8.7445831793322507E-3</v>
      </c>
      <c r="AM49" s="54">
        <f t="shared" si="30"/>
        <v>0.87445831793322526</v>
      </c>
      <c r="AN49" s="14">
        <f>IF('Indicator Data'!AJ51="No data","x",IF(('Indicator Data'!AJ51)^2&gt;AN$135,10,IF(('Indicator Data'!AJ51)^2&lt;AN$136,0,10-(AN$135-('Indicator Data'!AJ51)^2)/(AN$135-AN$136)*10)))</f>
        <v>1.5789473684210531</v>
      </c>
      <c r="AO49" s="54">
        <f t="shared" si="17"/>
        <v>1.5789473684210531</v>
      </c>
      <c r="AP49" s="38">
        <f t="shared" si="25"/>
        <v>3.4919600912015851</v>
      </c>
      <c r="AQ49" s="57">
        <f t="shared" si="26"/>
        <v>1.9101745525563096</v>
      </c>
    </row>
    <row r="50" spans="1:43" s="11" customFormat="1" x14ac:dyDescent="0.25">
      <c r="A50" s="11" t="s">
        <v>401</v>
      </c>
      <c r="B50" s="32" t="s">
        <v>10</v>
      </c>
      <c r="C50" s="32" t="s">
        <v>530</v>
      </c>
      <c r="D50" s="14">
        <f>IF('Indicator Data'!M52="No data",IF((0.1284*LN('Indicator Data'!BD52)-0.4735)&gt;D$136,0,IF((0.1284*LN('Indicator Data'!BD52)-0.4735)&lt;D$135,10,(D$136-(0.1284*LN('Indicator Data'!BD52)-0.4735))/(D$136-D$135)*10)),IF('Indicator Data'!M52&gt;D$136,0,IF('Indicator Data'!M52&lt;D$135,10,(D$136-'Indicator Data'!M52)/(D$136-D$135)*10)))</f>
        <v>7.1230769230769226</v>
      </c>
      <c r="E50" s="14">
        <f>IF('Indicator Data'!N52="No data","x",IF('Indicator Data'!N52&gt;E$136,10,IF('Indicator Data'!N52&lt;E$135,0,10-(E$136-'Indicator Data'!N52)/(E$136-E$135)*10)))</f>
        <v>9.3333333333333339</v>
      </c>
      <c r="F50" s="54">
        <f t="shared" si="31"/>
        <v>8.4484360358333888</v>
      </c>
      <c r="G50" s="14">
        <f>IF('Indicator Data'!AE52="No data","x",IF('Indicator Data'!AE52&gt;G$136,10,IF('Indicator Data'!AE52&lt;G$135,0,10-(G$136-'Indicator Data'!AE52)/(G$136-G$135)*10)))</f>
        <v>8.586666666666666</v>
      </c>
      <c r="H50" s="14">
        <f>IF('Indicator Data'!AF52="No data","x",IF('Indicator Data'!AF52&gt;H$136,10,IF('Indicator Data'!AF52&lt;H$135,0,10-(H$136-'Indicator Data'!AF52)/(H$136-H$135)*10)))</f>
        <v>2.0000000000000009</v>
      </c>
      <c r="I50" s="54">
        <f t="shared" si="32"/>
        <v>5.293333333333333</v>
      </c>
      <c r="J50" s="37">
        <f>SUM('Indicator Data'!P52,SUM('Indicator Data'!Q52:R52)*1000000)</f>
        <v>1058761635</v>
      </c>
      <c r="K50" s="37">
        <f>J50/'Indicator Data (national)'!$AY$10</f>
        <v>278.90471797543876</v>
      </c>
      <c r="L50" s="14">
        <f t="shared" si="10"/>
        <v>5.5780943595087749</v>
      </c>
      <c r="M50" s="14">
        <f>IF('Indicator Data'!S52="No data","x",IF('Indicator Data'!S52&gt;M$136,10,IF('Indicator Data'!S52&lt;M$135,0,10-(M$136-'Indicator Data'!S52)/(M$136-M$135)*10)))</f>
        <v>7.2240531266197969</v>
      </c>
      <c r="N50" s="135">
        <f>VLOOKUP(C50,'Indicator Data'!$C$5:$O$136,12,FALSE)/VLOOKUP(B50,'Indicator Data (national)'!$B$5:$AY$13,50,FALSE)*1000000</f>
        <v>0.14751822969694753</v>
      </c>
      <c r="O50" s="14">
        <f t="shared" si="11"/>
        <v>1.4751822969694572E-2</v>
      </c>
      <c r="P50" s="54">
        <f t="shared" si="12"/>
        <v>4.2722997696994218</v>
      </c>
      <c r="Q50" s="47">
        <f t="shared" si="27"/>
        <v>6.6156262936748833</v>
      </c>
      <c r="R50" s="37">
        <f>IF(AND('Indicator Data'!AK52="No data",'Indicator Data'!AL52="No data"),0,SUM('Indicator Data'!AK52:AM52))</f>
        <v>0</v>
      </c>
      <c r="S50" s="14">
        <f t="shared" si="28"/>
        <v>0</v>
      </c>
      <c r="T50" s="43">
        <f>R50/'Indicator Data'!$BE52</f>
        <v>0</v>
      </c>
      <c r="U50" s="14">
        <f t="shared" si="29"/>
        <v>0</v>
      </c>
      <c r="V50" s="15">
        <f t="shared" si="33"/>
        <v>0</v>
      </c>
      <c r="W50" s="14">
        <f>IF('Indicator Data'!Z52="No data","x",IF('Indicator Data'!Z52&gt;W$136,10,IF('Indicator Data'!Z52&lt;W$135,0,10-(W$136-'Indicator Data'!Z52)/(W$136-W$135)*10)))</f>
        <v>2.1999999999999993</v>
      </c>
      <c r="X50" s="14">
        <f>IF('Indicator Data'!Y52="No data","x",IF('Indicator Data'!Y52&gt;X$136,10,IF('Indicator Data'!Y52&lt;X$135,0,10-(X$136-'Indicator Data'!Y52)/(X$136-X$135)*10)))</f>
        <v>10</v>
      </c>
      <c r="Y50" s="14">
        <f>IF('Indicator Data'!AD52="No data","x",IF('Indicator Data'!AD52&gt;Y$136,10,IF('Indicator Data'!AD52&lt;Y$135,0,10-(Y$136-'Indicator Data'!AD52)/(Y$136-Y$135)*10)))</f>
        <v>6.666666666666667</v>
      </c>
      <c r="Z50" s="140" t="str">
        <f>IF('Indicator Data'!AA52="No data","x",'Indicator Data'!AA52/'Indicator Data'!$BE52*100000)</f>
        <v>x</v>
      </c>
      <c r="AA50" s="138" t="str">
        <f t="shared" si="13"/>
        <v>x</v>
      </c>
      <c r="AB50" s="140" t="str">
        <f>IF('Indicator Data'!AB52="No data","x",'Indicator Data'!AB52/'Indicator Data'!$BE52*100000)</f>
        <v>x</v>
      </c>
      <c r="AC50" s="138" t="str">
        <f t="shared" si="14"/>
        <v>x</v>
      </c>
      <c r="AD50" s="54">
        <f t="shared" si="15"/>
        <v>6.2888888888888888</v>
      </c>
      <c r="AE50" s="14">
        <f>IF('Indicator Data'!T52="No data","x",IF('Indicator Data'!T52&gt;AE$136,10,IF('Indicator Data'!T52&lt;AE$135,0,10-(AE$136-'Indicator Data'!T52)/(AE$136-AE$135)*10)))</f>
        <v>6.4615384615384617</v>
      </c>
      <c r="AF50" s="14">
        <f>IF('Indicator Data'!U52="No data","x",IF('Indicator Data'!U52&gt;AF$136,10,IF('Indicator Data'!U52&lt;AF$135,0,10-(AF$136-'Indicator Data'!U52)/(AF$136-AF$135)*10)))</f>
        <v>3.5112023404261317</v>
      </c>
      <c r="AG50" s="54">
        <f t="shared" si="34"/>
        <v>4.9863704009822971</v>
      </c>
      <c r="AH50" s="14">
        <f>IF('Indicator Data'!AN52="No data","x",IF('Indicator Data'!AN52&gt;AH$136,10,IF('Indicator Data'!AN52&lt;AH$135,0,10-(AH$136-'Indicator Data'!AN52)/(AH$136-AH$135)*10)))</f>
        <v>3.4185115037103735</v>
      </c>
      <c r="AI50" s="14">
        <f>IF('Indicator Data'!AS52="No data","x",IF('Indicator Data'!AS52&gt;AI$136,10,IF('Indicator Data'!AS52&lt;AI$135,0,10-(AI$136-'Indicator Data'!AS52)/(AI$136-AI$135)*10)))</f>
        <v>3.6669047101561771</v>
      </c>
      <c r="AJ50" s="54">
        <f t="shared" si="16"/>
        <v>3.5427081069332753</v>
      </c>
      <c r="AK50" s="37">
        <f>'Indicator Data'!AI52+'Indicator Data'!AH52*0.5+'Indicator Data'!AG52*0.25</f>
        <v>0</v>
      </c>
      <c r="AL50" s="44">
        <f>AK50/'Indicator Data'!BE52</f>
        <v>0</v>
      </c>
      <c r="AM50" s="54">
        <f t="shared" si="30"/>
        <v>0</v>
      </c>
      <c r="AN50" s="14">
        <f>IF('Indicator Data'!AJ52="No data","x",IF(('Indicator Data'!AJ52)^2&gt;AN$135,10,IF(('Indicator Data'!AJ52)^2&lt;AN$136,0,10-(AN$135-('Indicator Data'!AJ52)^2)/(AN$135-AN$136)*10)))</f>
        <v>1.5789473684210531</v>
      </c>
      <c r="AO50" s="54">
        <f t="shared" si="17"/>
        <v>1.5789473684210531</v>
      </c>
      <c r="AP50" s="38">
        <f t="shared" si="25"/>
        <v>3.6146268704423195</v>
      </c>
      <c r="AQ50" s="57">
        <f t="shared" si="26"/>
        <v>1.9845416931554047</v>
      </c>
    </row>
    <row r="51" spans="1:43" s="11" customFormat="1" x14ac:dyDescent="0.25">
      <c r="A51" s="11" t="s">
        <v>402</v>
      </c>
      <c r="B51" s="32" t="s">
        <v>10</v>
      </c>
      <c r="C51" s="32" t="s">
        <v>531</v>
      </c>
      <c r="D51" s="14">
        <f>IF('Indicator Data'!M53="No data",IF((0.1284*LN('Indicator Data'!BD53)-0.4735)&gt;D$136,0,IF((0.1284*LN('Indicator Data'!BD53)-0.4735)&lt;D$135,10,(D$136-(0.1284*LN('Indicator Data'!BD53)-0.4735))/(D$136-D$135)*10)),IF('Indicator Data'!M53&gt;D$136,0,IF('Indicator Data'!M53&lt;D$135,10,(D$136-'Indicator Data'!M53)/(D$136-D$135)*10)))</f>
        <v>7.1230769230769226</v>
      </c>
      <c r="E51" s="14">
        <f>IF('Indicator Data'!N53="No data","x",IF('Indicator Data'!N53&gt;E$136,10,IF('Indicator Data'!N53&lt;E$135,0,10-(E$136-'Indicator Data'!N53)/(E$136-E$135)*10)))</f>
        <v>1.7333333333333343</v>
      </c>
      <c r="F51" s="54">
        <f t="shared" si="31"/>
        <v>4.99564723781703</v>
      </c>
      <c r="G51" s="14">
        <f>IF('Indicator Data'!AE53="No data","x",IF('Indicator Data'!AE53&gt;G$136,10,IF('Indicator Data'!AE53&lt;G$135,0,10-(G$136-'Indicator Data'!AE53)/(G$136-G$135)*10)))</f>
        <v>8.586666666666666</v>
      </c>
      <c r="H51" s="14">
        <f>IF('Indicator Data'!AF53="No data","x",IF('Indicator Data'!AF53&gt;H$136,10,IF('Indicator Data'!AF53&lt;H$135,0,10-(H$136-'Indicator Data'!AF53)/(H$136-H$135)*10)))</f>
        <v>0.5</v>
      </c>
      <c r="I51" s="54">
        <f t="shared" si="32"/>
        <v>4.543333333333333</v>
      </c>
      <c r="J51" s="37">
        <f>SUM('Indicator Data'!P53,SUM('Indicator Data'!Q53:R53)*1000000)</f>
        <v>1058761635</v>
      </c>
      <c r="K51" s="37">
        <f>J51/'Indicator Data (national)'!$AY$10</f>
        <v>278.90471797543876</v>
      </c>
      <c r="L51" s="14">
        <f t="shared" si="10"/>
        <v>5.5780943595087749</v>
      </c>
      <c r="M51" s="14">
        <f>IF('Indicator Data'!S53="No data","x",IF('Indicator Data'!S53&gt;M$136,10,IF('Indicator Data'!S53&lt;M$135,0,10-(M$136-'Indicator Data'!S53)/(M$136-M$135)*10)))</f>
        <v>7.2240531266197969</v>
      </c>
      <c r="N51" s="135">
        <f>VLOOKUP(C51,'Indicator Data'!$C$5:$O$136,12,FALSE)/VLOOKUP(B51,'Indicator Data (national)'!$B$5:$AY$13,50,FALSE)*1000000</f>
        <v>2.7396242658004534E-2</v>
      </c>
      <c r="O51" s="14">
        <f t="shared" si="11"/>
        <v>2.7396242657999892E-3</v>
      </c>
      <c r="P51" s="54">
        <f t="shared" si="12"/>
        <v>4.2682957034647906</v>
      </c>
      <c r="Q51" s="47">
        <f t="shared" si="27"/>
        <v>4.7007308781080459</v>
      </c>
      <c r="R51" s="37">
        <f>IF(AND('Indicator Data'!AK53="No data",'Indicator Data'!AL53="No data"),0,SUM('Indicator Data'!AK53:AM53))</f>
        <v>0</v>
      </c>
      <c r="S51" s="14">
        <f t="shared" si="28"/>
        <v>0</v>
      </c>
      <c r="T51" s="43">
        <f>R51/'Indicator Data'!$BE53</f>
        <v>0</v>
      </c>
      <c r="U51" s="14">
        <f t="shared" si="29"/>
        <v>0</v>
      </c>
      <c r="V51" s="15">
        <f t="shared" si="33"/>
        <v>0</v>
      </c>
      <c r="W51" s="14">
        <f>IF('Indicator Data'!Z53="No data","x",IF('Indicator Data'!Z53&gt;W$136,10,IF('Indicator Data'!Z53&lt;W$135,0,10-(W$136-'Indicator Data'!Z53)/(W$136-W$135)*10)))</f>
        <v>2.1999999999999993</v>
      </c>
      <c r="X51" s="14">
        <f>IF('Indicator Data'!Y53="No data","x",IF('Indicator Data'!Y53&gt;X$136,10,IF('Indicator Data'!Y53&lt;X$135,0,10-(X$136-'Indicator Data'!Y53)/(X$136-X$135)*10)))</f>
        <v>10</v>
      </c>
      <c r="Y51" s="14">
        <f>IF('Indicator Data'!AD53="No data","x",IF('Indicator Data'!AD53&gt;Y$136,10,IF('Indicator Data'!AD53&lt;Y$135,0,10-(Y$136-'Indicator Data'!AD53)/(Y$136-Y$135)*10)))</f>
        <v>6.666666666666667</v>
      </c>
      <c r="Z51" s="140" t="str">
        <f>IF('Indicator Data'!AA53="No data","x",'Indicator Data'!AA53/'Indicator Data'!$BE53*100000)</f>
        <v>x</v>
      </c>
      <c r="AA51" s="138" t="str">
        <f t="shared" si="13"/>
        <v>x</v>
      </c>
      <c r="AB51" s="140" t="str">
        <f>IF('Indicator Data'!AB53="No data","x",'Indicator Data'!AB53/'Indicator Data'!$BE53*100000)</f>
        <v>x</v>
      </c>
      <c r="AC51" s="138" t="str">
        <f t="shared" si="14"/>
        <v>x</v>
      </c>
      <c r="AD51" s="54">
        <f t="shared" si="15"/>
        <v>6.2888888888888888</v>
      </c>
      <c r="AE51" s="14">
        <f>IF('Indicator Data'!T53="No data","x",IF('Indicator Data'!T53&gt;AE$136,10,IF('Indicator Data'!T53&lt;AE$135,0,10-(AE$136-'Indicator Data'!T53)/(AE$136-AE$135)*10)))</f>
        <v>6.4615384615384617</v>
      </c>
      <c r="AF51" s="14">
        <f>IF('Indicator Data'!U53="No data","x",IF('Indicator Data'!U53&gt;AF$136,10,IF('Indicator Data'!U53&lt;AF$135,0,10-(AF$136-'Indicator Data'!U53)/(AF$136-AF$135)*10)))</f>
        <v>4.5116580453142676</v>
      </c>
      <c r="AG51" s="54">
        <f t="shared" si="34"/>
        <v>5.4865982534263651</v>
      </c>
      <c r="AH51" s="14">
        <f>IF('Indicator Data'!AN53="No data","x",IF('Indicator Data'!AN53&gt;AH$136,10,IF('Indicator Data'!AN53&lt;AH$135,0,10-(AH$136-'Indicator Data'!AN53)/(AH$136-AH$135)*10)))</f>
        <v>1.949860724233984</v>
      </c>
      <c r="AI51" s="14">
        <f>IF('Indicator Data'!AS53="No data","x",IF('Indicator Data'!AS53&gt;AI$136,10,IF('Indicator Data'!AS53&lt;AI$135,0,10-(AI$136-'Indicator Data'!AS53)/(AI$136-AI$135)*10)))</f>
        <v>1.86710266036898</v>
      </c>
      <c r="AJ51" s="54">
        <f t="shared" si="16"/>
        <v>1.908481692301482</v>
      </c>
      <c r="AK51" s="37">
        <f>'Indicator Data'!AI53+'Indicator Data'!AH53*0.5+'Indicator Data'!AG53*0.25</f>
        <v>0</v>
      </c>
      <c r="AL51" s="44">
        <f>AK51/'Indicator Data'!BE53</f>
        <v>0</v>
      </c>
      <c r="AM51" s="54">
        <f t="shared" si="30"/>
        <v>0</v>
      </c>
      <c r="AN51" s="14">
        <f>IF('Indicator Data'!AJ53="No data","x",IF(('Indicator Data'!AJ53)^2&gt;AN$135,10,IF(('Indicator Data'!AJ53)^2&lt;AN$136,0,10-(AN$135-('Indicator Data'!AJ53)^2)/(AN$135-AN$136)*10)))</f>
        <v>1.5789473684210531</v>
      </c>
      <c r="AO51" s="54">
        <f t="shared" si="17"/>
        <v>1.5789473684210531</v>
      </c>
      <c r="AP51" s="38">
        <f t="shared" si="25"/>
        <v>3.4474090858508117</v>
      </c>
      <c r="AQ51" s="57">
        <f t="shared" si="26"/>
        <v>1.8833137181730524</v>
      </c>
    </row>
    <row r="52" spans="1:43" s="11" customFormat="1" x14ac:dyDescent="0.25">
      <c r="A52" s="11" t="s">
        <v>403</v>
      </c>
      <c r="B52" s="32" t="s">
        <v>10</v>
      </c>
      <c r="C52" s="32" t="s">
        <v>532</v>
      </c>
      <c r="D52" s="14">
        <f>IF('Indicator Data'!M54="No data",IF((0.1284*LN('Indicator Data'!BD54)-0.4735)&gt;D$136,0,IF((0.1284*LN('Indicator Data'!BD54)-0.4735)&lt;D$135,10,(D$136-(0.1284*LN('Indicator Data'!BD54)-0.4735))/(D$136-D$135)*10)),IF('Indicator Data'!M54&gt;D$136,0,IF('Indicator Data'!M54&lt;D$135,10,(D$136-'Indicator Data'!M54)/(D$136-D$135)*10)))</f>
        <v>7.1230769230769226</v>
      </c>
      <c r="E52" s="14">
        <f>IF('Indicator Data'!N54="No data","x",IF('Indicator Data'!N54&gt;E$136,10,IF('Indicator Data'!N54&lt;E$135,0,10-(E$136-'Indicator Data'!N54)/(E$136-E$135)*10)))</f>
        <v>2.8166666666666673</v>
      </c>
      <c r="F52" s="54">
        <f t="shared" si="31"/>
        <v>5.3597175395325936</v>
      </c>
      <c r="G52" s="14">
        <f>IF('Indicator Data'!AE54="No data","x",IF('Indicator Data'!AE54&gt;G$136,10,IF('Indicator Data'!AE54&lt;G$135,0,10-(G$136-'Indicator Data'!AE54)/(G$136-G$135)*10)))</f>
        <v>8.586666666666666</v>
      </c>
      <c r="H52" s="14">
        <f>IF('Indicator Data'!AF54="No data","x",IF('Indicator Data'!AF54&gt;H$136,10,IF('Indicator Data'!AF54&lt;H$135,0,10-(H$136-'Indicator Data'!AF54)/(H$136-H$135)*10)))</f>
        <v>1.25</v>
      </c>
      <c r="I52" s="54">
        <f t="shared" si="32"/>
        <v>4.918333333333333</v>
      </c>
      <c r="J52" s="37">
        <f>SUM('Indicator Data'!P54,SUM('Indicator Data'!Q54:R54)*1000000)</f>
        <v>1058761635</v>
      </c>
      <c r="K52" s="37">
        <f>J52/'Indicator Data (national)'!$AY$10</f>
        <v>278.90471797543876</v>
      </c>
      <c r="L52" s="14">
        <f t="shared" si="10"/>
        <v>5.5780943595087749</v>
      </c>
      <c r="M52" s="14">
        <f>IF('Indicator Data'!S54="No data","x",IF('Indicator Data'!S54&gt;M$136,10,IF('Indicator Data'!S54&lt;M$135,0,10-(M$136-'Indicator Data'!S54)/(M$136-M$135)*10)))</f>
        <v>7.2240531266197969</v>
      </c>
      <c r="N52" s="135">
        <f>VLOOKUP(C52,'Indicator Data'!$C$5:$O$136,12,FALSE)/VLOOKUP(B52,'Indicator Data (national)'!$B$5:$AY$13,50,FALSE)*1000000</f>
        <v>4.4518894319257374E-2</v>
      </c>
      <c r="O52" s="14">
        <f t="shared" si="11"/>
        <v>4.4518894319249824E-3</v>
      </c>
      <c r="P52" s="54">
        <f t="shared" si="12"/>
        <v>4.2688664585201659</v>
      </c>
      <c r="Q52" s="47">
        <f t="shared" si="27"/>
        <v>4.9766587177296717</v>
      </c>
      <c r="R52" s="37">
        <f>IF(AND('Indicator Data'!AK54="No data",'Indicator Data'!AL54="No data"),0,SUM('Indicator Data'!AK54:AM54))</f>
        <v>0</v>
      </c>
      <c r="S52" s="14">
        <f t="shared" si="28"/>
        <v>0</v>
      </c>
      <c r="T52" s="43">
        <f>R52/'Indicator Data'!$BE54</f>
        <v>0</v>
      </c>
      <c r="U52" s="14">
        <f t="shared" si="29"/>
        <v>0</v>
      </c>
      <c r="V52" s="15">
        <f t="shared" si="33"/>
        <v>0</v>
      </c>
      <c r="W52" s="14">
        <f>IF('Indicator Data'!Z54="No data","x",IF('Indicator Data'!Z54&gt;W$136,10,IF('Indicator Data'!Z54&lt;W$135,0,10-(W$136-'Indicator Data'!Z54)/(W$136-W$135)*10)))</f>
        <v>2.1999999999999993</v>
      </c>
      <c r="X52" s="14">
        <f>IF('Indicator Data'!Y54="No data","x",IF('Indicator Data'!Y54&gt;X$136,10,IF('Indicator Data'!Y54&lt;X$135,0,10-(X$136-'Indicator Data'!Y54)/(X$136-X$135)*10)))</f>
        <v>10</v>
      </c>
      <c r="Y52" s="14">
        <f>IF('Indicator Data'!AD54="No data","x",IF('Indicator Data'!AD54&gt;Y$136,10,IF('Indicator Data'!AD54&lt;Y$135,0,10-(Y$136-'Indicator Data'!AD54)/(Y$136-Y$135)*10)))</f>
        <v>6.666666666666667</v>
      </c>
      <c r="Z52" s="140" t="str">
        <f>IF('Indicator Data'!AA54="No data","x",'Indicator Data'!AA54/'Indicator Data'!$BE54*100000)</f>
        <v>x</v>
      </c>
      <c r="AA52" s="138" t="str">
        <f t="shared" si="13"/>
        <v>x</v>
      </c>
      <c r="AB52" s="140" t="str">
        <f>IF('Indicator Data'!AB54="No data","x",'Indicator Data'!AB54/'Indicator Data'!$BE54*100000)</f>
        <v>x</v>
      </c>
      <c r="AC52" s="138" t="str">
        <f t="shared" si="14"/>
        <v>x</v>
      </c>
      <c r="AD52" s="54">
        <f t="shared" si="15"/>
        <v>6.2888888888888888</v>
      </c>
      <c r="AE52" s="14">
        <f>IF('Indicator Data'!T54="No data","x",IF('Indicator Data'!T54&gt;AE$136,10,IF('Indicator Data'!T54&lt;AE$135,0,10-(AE$136-'Indicator Data'!T54)/(AE$136-AE$135)*10)))</f>
        <v>6.4615384615384617</v>
      </c>
      <c r="AF52" s="14">
        <f>IF('Indicator Data'!U54="No data","x",IF('Indicator Data'!U54&gt;AF$136,10,IF('Indicator Data'!U54&lt;AF$135,0,10-(AF$136-'Indicator Data'!U54)/(AF$136-AF$135)*10)))</f>
        <v>4.5158689015609701</v>
      </c>
      <c r="AG52" s="54">
        <f t="shared" si="34"/>
        <v>5.4887036815497154</v>
      </c>
      <c r="AH52" s="14">
        <f>IF('Indicator Data'!AN54="No data","x",IF('Indicator Data'!AN54&gt;AH$136,10,IF('Indicator Data'!AN54&lt;AH$135,0,10-(AH$136-'Indicator Data'!AN54)/(AH$136-AH$135)*10)))</f>
        <v>1.9477082671747645</v>
      </c>
      <c r="AI52" s="14">
        <f>IF('Indicator Data'!AS54="No data","x",IF('Indicator Data'!AS54&gt;AI$136,10,IF('Indicator Data'!AS54&lt;AI$135,0,10-(AI$136-'Indicator Data'!AS54)/(AI$136-AI$135)*10)))</f>
        <v>1.8630252990367318</v>
      </c>
      <c r="AJ52" s="54">
        <f t="shared" si="16"/>
        <v>1.9053667831057481</v>
      </c>
      <c r="AK52" s="37">
        <f>'Indicator Data'!AI54+'Indicator Data'!AH54*0.5+'Indicator Data'!AG54*0.25</f>
        <v>171.7348690589061</v>
      </c>
      <c r="AL52" s="44">
        <f>AK52/'Indicator Data'!BE54</f>
        <v>8.7445831793322524E-3</v>
      </c>
      <c r="AM52" s="54">
        <f t="shared" si="30"/>
        <v>0.87445831793322526</v>
      </c>
      <c r="AN52" s="14">
        <f>IF('Indicator Data'!AJ54="No data","x",IF(('Indicator Data'!AJ54)^2&gt;AN$135,10,IF(('Indicator Data'!AJ54)^2&lt;AN$136,0,10-(AN$135-('Indicator Data'!AJ54)^2)/(AN$135-AN$136)*10)))</f>
        <v>1.5789473684210531</v>
      </c>
      <c r="AO52" s="54">
        <f t="shared" si="17"/>
        <v>1.5789473684210531</v>
      </c>
      <c r="AP52" s="38">
        <f t="shared" si="25"/>
        <v>3.5720791931051266</v>
      </c>
      <c r="AQ52" s="57">
        <f t="shared" si="26"/>
        <v>1.9586785759225775</v>
      </c>
    </row>
    <row r="53" spans="1:43" s="11" customFormat="1" x14ac:dyDescent="0.25">
      <c r="A53" s="11" t="s">
        <v>404</v>
      </c>
      <c r="B53" s="32" t="s">
        <v>10</v>
      </c>
      <c r="C53" s="32" t="s">
        <v>533</v>
      </c>
      <c r="D53" s="14">
        <f>IF('Indicator Data'!M55="No data",IF((0.1284*LN('Indicator Data'!BD55)-0.4735)&gt;D$136,0,IF((0.1284*LN('Indicator Data'!BD55)-0.4735)&lt;D$135,10,(D$136-(0.1284*LN('Indicator Data'!BD55)-0.4735))/(D$136-D$135)*10)),IF('Indicator Data'!M55&gt;D$136,0,IF('Indicator Data'!M55&lt;D$135,10,(D$136-'Indicator Data'!M55)/(D$136-D$135)*10)))</f>
        <v>7.1230769230769226</v>
      </c>
      <c r="E53" s="14">
        <f>IF('Indicator Data'!N55="No data","x",IF('Indicator Data'!N55&gt;E$136,10,IF('Indicator Data'!N55&lt;E$135,0,10-(E$136-'Indicator Data'!N55)/(E$136-E$135)*10)))</f>
        <v>2.4500000000000002</v>
      </c>
      <c r="F53" s="54">
        <f t="shared" si="31"/>
        <v>5.2339683344317924</v>
      </c>
      <c r="G53" s="14">
        <f>IF('Indicator Data'!AE55="No data","x",IF('Indicator Data'!AE55&gt;G$136,10,IF('Indicator Data'!AE55&lt;G$135,0,10-(G$136-'Indicator Data'!AE55)/(G$136-G$135)*10)))</f>
        <v>8.586666666666666</v>
      </c>
      <c r="H53" s="14">
        <f>IF('Indicator Data'!AF55="No data","x",IF('Indicator Data'!AF55&gt;H$136,10,IF('Indicator Data'!AF55&lt;H$135,0,10-(H$136-'Indicator Data'!AF55)/(H$136-H$135)*10)))</f>
        <v>1.5</v>
      </c>
      <c r="I53" s="54">
        <f t="shared" si="32"/>
        <v>5.043333333333333</v>
      </c>
      <c r="J53" s="37">
        <f>SUM('Indicator Data'!P55,SUM('Indicator Data'!Q55:R55)*1000000)</f>
        <v>1058761635</v>
      </c>
      <c r="K53" s="37">
        <f>J53/'Indicator Data (national)'!$AY$10</f>
        <v>278.90471797543876</v>
      </c>
      <c r="L53" s="14">
        <f t="shared" si="10"/>
        <v>5.5780943595087749</v>
      </c>
      <c r="M53" s="14">
        <f>IF('Indicator Data'!S55="No data","x",IF('Indicator Data'!S55&gt;M$136,10,IF('Indicator Data'!S55&lt;M$135,0,10-(M$136-'Indicator Data'!S55)/(M$136-M$135)*10)))</f>
        <v>7.2240531266197969</v>
      </c>
      <c r="N53" s="135">
        <f>VLOOKUP(C53,'Indicator Data'!$C$5:$O$136,12,FALSE)/VLOOKUP(B53,'Indicator Data (national)'!$B$5:$AY$13,50,FALSE)*1000000</f>
        <v>3.8723535295448717E-2</v>
      </c>
      <c r="O53" s="14">
        <f t="shared" si="11"/>
        <v>3.8723535295446254E-3</v>
      </c>
      <c r="P53" s="54">
        <f t="shared" si="12"/>
        <v>4.2686732798860385</v>
      </c>
      <c r="Q53" s="47">
        <f t="shared" si="27"/>
        <v>4.9449858205207393</v>
      </c>
      <c r="R53" s="37">
        <f>IF(AND('Indicator Data'!AK55="No data",'Indicator Data'!AL55="No data"),0,SUM('Indicator Data'!AK55:AM55))</f>
        <v>0</v>
      </c>
      <c r="S53" s="14">
        <f t="shared" si="28"/>
        <v>0</v>
      </c>
      <c r="T53" s="43">
        <f>R53/'Indicator Data'!$BE55</f>
        <v>0</v>
      </c>
      <c r="U53" s="14">
        <f t="shared" si="29"/>
        <v>0</v>
      </c>
      <c r="V53" s="15">
        <f t="shared" si="33"/>
        <v>0</v>
      </c>
      <c r="W53" s="14">
        <f>IF('Indicator Data'!Z55="No data","x",IF('Indicator Data'!Z55&gt;W$136,10,IF('Indicator Data'!Z55&lt;W$135,0,10-(W$136-'Indicator Data'!Z55)/(W$136-W$135)*10)))</f>
        <v>2.1999999999999993</v>
      </c>
      <c r="X53" s="14">
        <f>IF('Indicator Data'!Y55="No data","x",IF('Indicator Data'!Y55&gt;X$136,10,IF('Indicator Data'!Y55&lt;X$135,0,10-(X$136-'Indicator Data'!Y55)/(X$136-X$135)*10)))</f>
        <v>10</v>
      </c>
      <c r="Y53" s="14">
        <f>IF('Indicator Data'!AD55="No data","x",IF('Indicator Data'!AD55&gt;Y$136,10,IF('Indicator Data'!AD55&lt;Y$135,0,10-(Y$136-'Indicator Data'!AD55)/(Y$136-Y$135)*10)))</f>
        <v>6.666666666666667</v>
      </c>
      <c r="Z53" s="140" t="str">
        <f>IF('Indicator Data'!AA55="No data","x",'Indicator Data'!AA55/'Indicator Data'!$BE55*100000)</f>
        <v>x</v>
      </c>
      <c r="AA53" s="138" t="str">
        <f t="shared" si="13"/>
        <v>x</v>
      </c>
      <c r="AB53" s="140" t="str">
        <f>IF('Indicator Data'!AB55="No data","x",'Indicator Data'!AB55/'Indicator Data'!$BE55*100000)</f>
        <v>x</v>
      </c>
      <c r="AC53" s="138" t="str">
        <f t="shared" si="14"/>
        <v>x</v>
      </c>
      <c r="AD53" s="54">
        <f t="shared" si="15"/>
        <v>6.2888888888888888</v>
      </c>
      <c r="AE53" s="14">
        <f>IF('Indicator Data'!T55="No data","x",IF('Indicator Data'!T55&gt;AE$136,10,IF('Indicator Data'!T55&lt;AE$135,0,10-(AE$136-'Indicator Data'!T55)/(AE$136-AE$135)*10)))</f>
        <v>6.4615384615384617</v>
      </c>
      <c r="AF53" s="14">
        <f>IF('Indicator Data'!U55="No data","x",IF('Indicator Data'!U55&gt;AF$136,10,IF('Indicator Data'!U55&lt;AF$135,0,10-(AF$136-'Indicator Data'!U55)/(AF$136-AF$135)*10)))</f>
        <v>2.533276358000677</v>
      </c>
      <c r="AG53" s="54">
        <f t="shared" si="34"/>
        <v>4.4974074097695693</v>
      </c>
      <c r="AH53" s="14">
        <f>IF('Indicator Data'!AN55="No data","x",IF('Indicator Data'!AN55&gt;AH$136,10,IF('Indicator Data'!AN55&lt;AH$135,0,10-(AH$136-'Indicator Data'!AN55)/(AH$136-AH$135)*10)))</f>
        <v>1.176317366049334</v>
      </c>
      <c r="AI53" s="14">
        <f>IF('Indicator Data'!AS55="No data","x",IF('Indicator Data'!AS55&gt;AI$136,10,IF('Indicator Data'!AS55&lt;AI$135,0,10-(AI$136-'Indicator Data'!AS55)/(AI$136-AI$135)*10)))</f>
        <v>1.9666067567919558</v>
      </c>
      <c r="AJ53" s="54">
        <f t="shared" si="16"/>
        <v>1.5714620614206449</v>
      </c>
      <c r="AK53" s="37">
        <f>'Indicator Data'!AI55+'Indicator Data'!AH55*0.5+'Indicator Data'!AG55*0.25</f>
        <v>0</v>
      </c>
      <c r="AL53" s="44">
        <f>AK53/'Indicator Data'!BE55</f>
        <v>0</v>
      </c>
      <c r="AM53" s="54">
        <f t="shared" si="30"/>
        <v>0</v>
      </c>
      <c r="AN53" s="14">
        <f>IF('Indicator Data'!AJ55="No data","x",IF(('Indicator Data'!AJ55)^2&gt;AN$135,10,IF(('Indicator Data'!AJ55)^2&lt;AN$136,0,10-(AN$135-('Indicator Data'!AJ55)^2)/(AN$135-AN$136)*10)))</f>
        <v>1.5789473684210531</v>
      </c>
      <c r="AO53" s="54">
        <f t="shared" si="17"/>
        <v>1.5789473684210531</v>
      </c>
      <c r="AP53" s="38">
        <f t="shared" si="25"/>
        <v>3.1378742225779659</v>
      </c>
      <c r="AQ53" s="57">
        <f t="shared" si="26"/>
        <v>1.6988042215275792</v>
      </c>
    </row>
    <row r="54" spans="1:43" s="11" customFormat="1" x14ac:dyDescent="0.25">
      <c r="A54" s="11" t="s">
        <v>405</v>
      </c>
      <c r="B54" s="32" t="s">
        <v>12</v>
      </c>
      <c r="C54" s="32" t="s">
        <v>534</v>
      </c>
      <c r="D54" s="14">
        <f>IF('Indicator Data'!M56="No data",IF((0.1284*LN('Indicator Data'!BD56)-0.4735)&gt;D$136,0,IF((0.1284*LN('Indicator Data'!BD56)-0.4735)&lt;D$135,10,(D$136-(0.1284*LN('Indicator Data'!BD56)-0.4735))/(D$136-D$135)*10)),IF('Indicator Data'!M56&gt;D$136,0,IF('Indicator Data'!M56&lt;D$135,10,(D$136-'Indicator Data'!M56)/(D$136-D$135)*10)))</f>
        <v>6.5384615384615383</v>
      </c>
      <c r="E54" s="14">
        <f>IF('Indicator Data'!N56="No data","x",IF('Indicator Data'!N56&gt;E$136,10,IF('Indicator Data'!N56&lt;E$135,0,10-(E$136-'Indicator Data'!N56)/(E$136-E$135)*10)))</f>
        <v>6.7542400000000002</v>
      </c>
      <c r="F54" s="54">
        <f t="shared" si="31"/>
        <v>6.6476545106374951</v>
      </c>
      <c r="G54" s="14">
        <f>IF('Indicator Data'!AE56="No data","x",IF('Indicator Data'!AE56&gt;G$136,10,IF('Indicator Data'!AE56&lt;G$135,0,10-(G$136-'Indicator Data'!AE56)/(G$136-G$135)*10)))</f>
        <v>9.4533333333333331</v>
      </c>
      <c r="H54" s="14">
        <f>IF('Indicator Data'!AF56="No data","x",IF('Indicator Data'!AF56&gt;H$136,10,IF('Indicator Data'!AF56&lt;H$135,0,10-(H$136-'Indicator Data'!AF56)/(H$136-H$135)*10)))</f>
        <v>6.8599999999999994</v>
      </c>
      <c r="I54" s="54">
        <f t="shared" si="32"/>
        <v>8.1566666666666663</v>
      </c>
      <c r="J54" s="37">
        <f>SUM('Indicator Data'!P56,SUM('Indicator Data'!Q56:R56)*1000000)</f>
        <v>2572195986</v>
      </c>
      <c r="K54" s="37">
        <f>J54/'Indicator Data (national)'!$AY$11</f>
        <v>149.92071395523774</v>
      </c>
      <c r="L54" s="14">
        <f t="shared" si="10"/>
        <v>2.9984142791047539</v>
      </c>
      <c r="M54" s="14">
        <f>IF('Indicator Data'!S56="No data","x",IF('Indicator Data'!S56&gt;M$136,10,IF('Indicator Data'!S56&lt;M$135,0,10-(M$136-'Indicator Data'!S56)/(M$136-M$135)*10)))</f>
        <v>9.0327095173406011</v>
      </c>
      <c r="N54" s="135">
        <f>VLOOKUP(C54,'Indicator Data'!$C$5:$O$136,12,FALSE)/VLOOKUP(B54,'Indicator Data (national)'!$B$5:$AY$13,50,FALSE)*1000000</f>
        <v>2.3620295386582373E-2</v>
      </c>
      <c r="O54" s="14">
        <f t="shared" si="11"/>
        <v>2.3620295386592716E-3</v>
      </c>
      <c r="P54" s="54">
        <f t="shared" si="12"/>
        <v>4.0111619419946711</v>
      </c>
      <c r="Q54" s="47">
        <f t="shared" si="27"/>
        <v>6.3657844074840817</v>
      </c>
      <c r="R54" s="37">
        <f>IF(AND('Indicator Data'!AK56="No data",'Indicator Data'!AL56="No data"),0,SUM('Indicator Data'!AK56:AM56))</f>
        <v>0</v>
      </c>
      <c r="S54" s="14">
        <f t="shared" si="28"/>
        <v>0</v>
      </c>
      <c r="T54" s="43">
        <f>R54/'Indicator Data'!$BE56</f>
        <v>0</v>
      </c>
      <c r="U54" s="14">
        <f t="shared" si="29"/>
        <v>0</v>
      </c>
      <c r="V54" s="15">
        <f t="shared" si="33"/>
        <v>0</v>
      </c>
      <c r="W54" s="14">
        <f>IF('Indicator Data'!Z56="No data","x",IF('Indicator Data'!Z56&gt;W$136,10,IF('Indicator Data'!Z56&lt;W$135,0,10-(W$136-'Indicator Data'!Z56)/(W$136-W$135)*10)))</f>
        <v>1.5999999999999996</v>
      </c>
      <c r="X54" s="14">
        <f>IF('Indicator Data'!Y56="No data","x",IF('Indicator Data'!Y56&gt;X$136,10,IF('Indicator Data'!Y56&lt;X$135,0,10-(X$136-'Indicator Data'!Y56)/(X$136-X$135)*10)))</f>
        <v>3.0181818181818176</v>
      </c>
      <c r="Y54" s="14">
        <f>IF('Indicator Data'!AD56="No data","x",IF('Indicator Data'!AD56&gt;Y$136,10,IF('Indicator Data'!AD56&lt;Y$135,0,10-(Y$136-'Indicator Data'!AD56)/(Y$136-Y$135)*10)))</f>
        <v>10</v>
      </c>
      <c r="Z54" s="140">
        <f>IF('Indicator Data'!AA56="No data","x",'Indicator Data'!AA56/'Indicator Data'!$BE56*100000)</f>
        <v>0</v>
      </c>
      <c r="AA54" s="138">
        <f t="shared" si="13"/>
        <v>0</v>
      </c>
      <c r="AB54" s="140">
        <f>IF('Indicator Data'!AB56="No data","x",'Indicator Data'!AB56/'Indicator Data'!$BE56*100000)</f>
        <v>0</v>
      </c>
      <c r="AC54" s="138">
        <f t="shared" si="14"/>
        <v>0</v>
      </c>
      <c r="AD54" s="54">
        <f t="shared" si="15"/>
        <v>2.9236363636363634</v>
      </c>
      <c r="AE54" s="14">
        <f>IF('Indicator Data'!T56="No data","x",IF('Indicator Data'!T56&gt;AE$136,10,IF('Indicator Data'!T56&lt;AE$135,0,10-(AE$136-'Indicator Data'!T56)/(AE$136-AE$135)*10)))</f>
        <v>8.7307692307692299</v>
      </c>
      <c r="AF54" s="14">
        <f>IF('Indicator Data'!U56="No data","x",IF('Indicator Data'!U56&gt;AF$136,10,IF('Indicator Data'!U56&lt;AF$135,0,10-(AF$136-'Indicator Data'!U56)/(AF$136-AF$135)*10)))</f>
        <v>5.4443874351519295</v>
      </c>
      <c r="AG54" s="54">
        <f t="shared" si="34"/>
        <v>7.0875783329605797</v>
      </c>
      <c r="AH54" s="14">
        <f>IF('Indicator Data'!AN56="No data","x",IF('Indicator Data'!AN56&gt;AH$136,10,IF('Indicator Data'!AN56&lt;AH$135,0,10-(AH$136-'Indicator Data'!AN56)/(AH$136-AH$135)*10)))</f>
        <v>8.3903876490418874</v>
      </c>
      <c r="AI54" s="14">
        <f>IF('Indicator Data'!AS56="No data","x",IF('Indicator Data'!AS56&gt;AI$136,10,IF('Indicator Data'!AS56&lt;AI$135,0,10-(AI$136-'Indicator Data'!AS56)/(AI$136-AI$135)*10)))</f>
        <v>4.9665948649781271</v>
      </c>
      <c r="AJ54" s="54">
        <f t="shared" si="16"/>
        <v>6.6784912570100072</v>
      </c>
      <c r="AK54" s="37">
        <f>'Indicator Data'!AI56+'Indicator Data'!AH56*0.5+'Indicator Data'!AG56*0.25</f>
        <v>235</v>
      </c>
      <c r="AL54" s="44">
        <f>AK54/'Indicator Data'!BE56</f>
        <v>4.8193265247528812E-4</v>
      </c>
      <c r="AM54" s="54">
        <f t="shared" si="30"/>
        <v>4.8193265247528316E-2</v>
      </c>
      <c r="AN54" s="14">
        <f>IF('Indicator Data'!AJ56="No data","x",IF(('Indicator Data'!AJ56)^2&gt;AN$135,10,IF(('Indicator Data'!AJ56)^2&lt;AN$136,0,10-(AN$135-('Indicator Data'!AJ56)^2)/(AN$135-AN$136)*10)))</f>
        <v>1.5789473684210531</v>
      </c>
      <c r="AO54" s="54">
        <f t="shared" si="17"/>
        <v>1.5789473684210531</v>
      </c>
      <c r="AP54" s="38">
        <f t="shared" si="25"/>
        <v>4.2325779207961407</v>
      </c>
      <c r="AQ54" s="57">
        <f t="shared" si="26"/>
        <v>2.3687918216401975</v>
      </c>
    </row>
    <row r="55" spans="1:43" s="11" customFormat="1" x14ac:dyDescent="0.25">
      <c r="A55" s="11" t="s">
        <v>406</v>
      </c>
      <c r="B55" s="32" t="s">
        <v>12</v>
      </c>
      <c r="C55" s="32" t="s">
        <v>535</v>
      </c>
      <c r="D55" s="14">
        <f>IF('Indicator Data'!M57="No data",IF((0.1284*LN('Indicator Data'!BD57)-0.4735)&gt;D$136,0,IF((0.1284*LN('Indicator Data'!BD57)-0.4735)&lt;D$135,10,(D$136-(0.1284*LN('Indicator Data'!BD57)-0.4735))/(D$136-D$135)*10)),IF('Indicator Data'!M57&gt;D$136,0,IF('Indicator Data'!M57&lt;D$135,10,(D$136-'Indicator Data'!M57)/(D$136-D$135)*10)))</f>
        <v>7.7384615384615376</v>
      </c>
      <c r="E55" s="14">
        <f>IF('Indicator Data'!N57="No data","x",IF('Indicator Data'!N57&gt;E$136,10,IF('Indicator Data'!N57&lt;E$135,0,10-(E$136-'Indicator Data'!N57)/(E$136-E$135)*10)))</f>
        <v>9.2604166666666679</v>
      </c>
      <c r="F55" s="54">
        <f t="shared" si="31"/>
        <v>8.6127628913546079</v>
      </c>
      <c r="G55" s="14">
        <f>IF('Indicator Data'!AE57="No data","x",IF('Indicator Data'!AE57&gt;G$136,10,IF('Indicator Data'!AE57&lt;G$135,0,10-(G$136-'Indicator Data'!AE57)/(G$136-G$135)*10)))</f>
        <v>9.4533333333333331</v>
      </c>
      <c r="H55" s="14">
        <f>IF('Indicator Data'!AF57="No data","x",IF('Indicator Data'!AF57&gt;H$136,10,IF('Indicator Data'!AF57&lt;H$135,0,10-(H$136-'Indicator Data'!AF57)/(H$136-H$135)*10)))</f>
        <v>2.4224999999999994</v>
      </c>
      <c r="I55" s="54">
        <f t="shared" si="32"/>
        <v>5.9379166666666663</v>
      </c>
      <c r="J55" s="37">
        <f>SUM('Indicator Data'!P57,SUM('Indicator Data'!Q57:R57)*1000000)</f>
        <v>2572195986</v>
      </c>
      <c r="K55" s="37">
        <f>J55/'Indicator Data (national)'!$AY$11</f>
        <v>149.92071395523774</v>
      </c>
      <c r="L55" s="14">
        <f t="shared" si="10"/>
        <v>2.9984142791047539</v>
      </c>
      <c r="M55" s="14">
        <f>IF('Indicator Data'!S57="No data","x",IF('Indicator Data'!S57&gt;M$136,10,IF('Indicator Data'!S57&lt;M$135,0,10-(M$136-'Indicator Data'!S57)/(M$136-M$135)*10)))</f>
        <v>9.0327095173406011</v>
      </c>
      <c r="N55" s="135">
        <f>VLOOKUP(C55,'Indicator Data'!$C$5:$O$136,12,FALSE)/VLOOKUP(B55,'Indicator Data (national)'!$B$5:$AY$13,50,FALSE)*1000000</f>
        <v>3.2384661645055129E-2</v>
      </c>
      <c r="O55" s="14">
        <f t="shared" si="11"/>
        <v>3.2384661645057378E-3</v>
      </c>
      <c r="P55" s="54">
        <f t="shared" si="12"/>
        <v>4.0114540875366202</v>
      </c>
      <c r="Q55" s="47">
        <f t="shared" si="27"/>
        <v>6.7937241342281256</v>
      </c>
      <c r="R55" s="37">
        <f>IF(AND('Indicator Data'!AK57="No data",'Indicator Data'!AL57="No data"),0,SUM('Indicator Data'!AK57:AM57))</f>
        <v>50000</v>
      </c>
      <c r="S55" s="14">
        <f t="shared" si="28"/>
        <v>5.6632333477867292</v>
      </c>
      <c r="T55" s="43">
        <f>R55/'Indicator Data'!$BE57</f>
        <v>8.4200457713688129E-2</v>
      </c>
      <c r="U55" s="14">
        <f t="shared" si="29"/>
        <v>9.5198399528469739</v>
      </c>
      <c r="V55" s="15">
        <f t="shared" si="33"/>
        <v>7.5915366503168515</v>
      </c>
      <c r="W55" s="14">
        <f>IF('Indicator Data'!Z57="No data","x",IF('Indicator Data'!Z57&gt;W$136,10,IF('Indicator Data'!Z57&lt;W$135,0,10-(W$136-'Indicator Data'!Z57)/(W$136-W$135)*10)))</f>
        <v>1.5999999999999996</v>
      </c>
      <c r="X55" s="14">
        <f>IF('Indicator Data'!Y57="No data","x",IF('Indicator Data'!Y57&gt;X$136,10,IF('Indicator Data'!Y57&lt;X$135,0,10-(X$136-'Indicator Data'!Y57)/(X$136-X$135)*10)))</f>
        <v>3.0181818181818176</v>
      </c>
      <c r="Y55" s="14">
        <f>IF('Indicator Data'!AD57="No data","x",IF('Indicator Data'!AD57&gt;Y$136,10,IF('Indicator Data'!AD57&lt;Y$135,0,10-(Y$136-'Indicator Data'!AD57)/(Y$136-Y$135)*10)))</f>
        <v>10</v>
      </c>
      <c r="Z55" s="140">
        <f>IF('Indicator Data'!AA57="No data","x",'Indicator Data'!AA57/'Indicator Data'!$BE57*100000)</f>
        <v>0</v>
      </c>
      <c r="AA55" s="138">
        <f t="shared" si="13"/>
        <v>0</v>
      </c>
      <c r="AB55" s="140">
        <f>IF('Indicator Data'!AB57="No data","x",'Indicator Data'!AB57/'Indicator Data'!$BE57*100000)</f>
        <v>5.7256311245307927</v>
      </c>
      <c r="AC55" s="138">
        <f t="shared" si="14"/>
        <v>9.1927445501236864</v>
      </c>
      <c r="AD55" s="54">
        <f t="shared" si="15"/>
        <v>4.7621852736611006</v>
      </c>
      <c r="AE55" s="14">
        <f>IF('Indicator Data'!T57="No data","x",IF('Indicator Data'!T57&gt;AE$136,10,IF('Indicator Data'!T57&lt;AE$135,0,10-(AE$136-'Indicator Data'!T57)/(AE$136-AE$135)*10)))</f>
        <v>8.7307692307692299</v>
      </c>
      <c r="AF55" s="14">
        <f>IF('Indicator Data'!U57="No data","x",IF('Indicator Data'!U57&gt;AF$136,10,IF('Indicator Data'!U57&lt;AF$135,0,10-(AF$136-'Indicator Data'!U57)/(AF$136-AF$135)*10)))</f>
        <v>8.6888981907818241</v>
      </c>
      <c r="AG55" s="54">
        <f t="shared" si="34"/>
        <v>8.709833710775527</v>
      </c>
      <c r="AH55" s="14">
        <f>IF('Indicator Data'!AN57="No data","x",IF('Indicator Data'!AN57&gt;AH$136,10,IF('Indicator Data'!AN57&lt;AH$135,0,10-(AH$136-'Indicator Data'!AN57)/(AH$136-AH$135)*10)))</f>
        <v>7.3713580123032507</v>
      </c>
      <c r="AI55" s="14">
        <f>IF('Indicator Data'!AS57="No data","x",IF('Indicator Data'!AS57&gt;AI$136,10,IF('Indicator Data'!AS57&lt;AI$135,0,10-(AI$136-'Indicator Data'!AS57)/(AI$136-AI$135)*10)))</f>
        <v>3.5666602558206311</v>
      </c>
      <c r="AJ55" s="54">
        <f t="shared" si="16"/>
        <v>5.4690091340619409</v>
      </c>
      <c r="AK55" s="37">
        <f>'Indicator Data'!AI57+'Indicator Data'!AH57*0.5+'Indicator Data'!AG57*0.25</f>
        <v>7543</v>
      </c>
      <c r="AL55" s="44">
        <f>AK55/'Indicator Data'!BE57</f>
        <v>1.2702481050686991E-2</v>
      </c>
      <c r="AM55" s="54">
        <f t="shared" si="30"/>
        <v>1.2702481050686991</v>
      </c>
      <c r="AN55" s="14">
        <f>IF('Indicator Data'!AJ57="No data","x",IF(('Indicator Data'!AJ57)^2&gt;AN$135,10,IF(('Indicator Data'!AJ57)^2&lt;AN$136,0,10-(AN$135-('Indicator Data'!AJ57)^2)/(AN$135-AN$136)*10)))</f>
        <v>1.5789473684210531</v>
      </c>
      <c r="AO55" s="54">
        <f t="shared" si="17"/>
        <v>1.5789473684210531</v>
      </c>
      <c r="AP55" s="38">
        <f t="shared" si="25"/>
        <v>5.0665936035966048</v>
      </c>
      <c r="AQ55" s="57">
        <f t="shared" si="26"/>
        <v>6.4987224189829398</v>
      </c>
    </row>
    <row r="56" spans="1:43" s="11" customFormat="1" x14ac:dyDescent="0.25">
      <c r="A56" s="11" t="s">
        <v>407</v>
      </c>
      <c r="B56" s="32" t="s">
        <v>12</v>
      </c>
      <c r="C56" s="32" t="s">
        <v>536</v>
      </c>
      <c r="D56" s="14">
        <f>IF('Indicator Data'!M58="No data",IF((0.1284*LN('Indicator Data'!BD58)-0.4735)&gt;D$136,0,IF((0.1284*LN('Indicator Data'!BD58)-0.4735)&lt;D$135,10,(D$136-(0.1284*LN('Indicator Data'!BD58)-0.4735))/(D$136-D$135)*10)),IF('Indicator Data'!M58&gt;D$136,0,IF('Indicator Data'!M58&lt;D$135,10,(D$136-'Indicator Data'!M58)/(D$136-D$135)*10)))</f>
        <v>8.9692307692307693</v>
      </c>
      <c r="E56" s="14">
        <f>IF('Indicator Data'!N58="No data","x",IF('Indicator Data'!N58&gt;E$136,10,IF('Indicator Data'!N58&lt;E$135,0,10-(E$136-'Indicator Data'!N58)/(E$136-E$135)*10)))</f>
        <v>10</v>
      </c>
      <c r="F56" s="54">
        <f t="shared" si="31"/>
        <v>9.5684293401247196</v>
      </c>
      <c r="G56" s="14">
        <f>IF('Indicator Data'!AE58="No data","x",IF('Indicator Data'!AE58&gt;G$136,10,IF('Indicator Data'!AE58&lt;G$135,0,10-(G$136-'Indicator Data'!AE58)/(G$136-G$135)*10)))</f>
        <v>9.4533333333333331</v>
      </c>
      <c r="H56" s="14">
        <f>IF('Indicator Data'!AF58="No data","x",IF('Indicator Data'!AF58&gt;H$136,10,IF('Indicator Data'!AF58&lt;H$135,0,10-(H$136-'Indicator Data'!AF58)/(H$136-H$135)*10)))</f>
        <v>4.9424999999999999</v>
      </c>
      <c r="I56" s="54">
        <f t="shared" si="32"/>
        <v>7.1979166666666661</v>
      </c>
      <c r="J56" s="37">
        <f>SUM('Indicator Data'!P58,SUM('Indicator Data'!Q58:R58)*1000000)</f>
        <v>2572195986</v>
      </c>
      <c r="K56" s="37">
        <f>J56/'Indicator Data (national)'!$AY$11</f>
        <v>149.92071395523774</v>
      </c>
      <c r="L56" s="14">
        <f t="shared" si="10"/>
        <v>2.9984142791047539</v>
      </c>
      <c r="M56" s="14">
        <f>IF('Indicator Data'!S58="No data","x",IF('Indicator Data'!S58&gt;M$136,10,IF('Indicator Data'!S58&lt;M$135,0,10-(M$136-'Indicator Data'!S58)/(M$136-M$135)*10)))</f>
        <v>9.0327095173406011</v>
      </c>
      <c r="N56" s="135">
        <f>VLOOKUP(C56,'Indicator Data'!$C$5:$O$136,12,FALSE)/VLOOKUP(B56,'Indicator Data (national)'!$B$5:$AY$13,50,FALSE)*1000000</f>
        <v>3.6141020112907575E-2</v>
      </c>
      <c r="O56" s="14">
        <f t="shared" si="11"/>
        <v>3.614102011290754E-3</v>
      </c>
      <c r="P56" s="54">
        <f t="shared" si="12"/>
        <v>4.0115792994855486</v>
      </c>
      <c r="Q56" s="47">
        <f t="shared" si="27"/>
        <v>7.5865886616004126</v>
      </c>
      <c r="R56" s="37">
        <f>IF(AND('Indicator Data'!AK58="No data",'Indicator Data'!AL58="No data"),0,SUM('Indicator Data'!AK58:AM58))</f>
        <v>0</v>
      </c>
      <c r="S56" s="14">
        <f t="shared" si="28"/>
        <v>0</v>
      </c>
      <c r="T56" s="43">
        <f>R56/'Indicator Data'!$BE58</f>
        <v>0</v>
      </c>
      <c r="U56" s="14">
        <f t="shared" si="29"/>
        <v>0</v>
      </c>
      <c r="V56" s="15">
        <f t="shared" si="33"/>
        <v>0</v>
      </c>
      <c r="W56" s="14">
        <f>IF('Indicator Data'!Z58="No data","x",IF('Indicator Data'!Z58&gt;W$136,10,IF('Indicator Data'!Z58&lt;W$135,0,10-(W$136-'Indicator Data'!Z58)/(W$136-W$135)*10)))</f>
        <v>1.5999999999999996</v>
      </c>
      <c r="X56" s="14">
        <f>IF('Indicator Data'!Y58="No data","x",IF('Indicator Data'!Y58&gt;X$136,10,IF('Indicator Data'!Y58&lt;X$135,0,10-(X$136-'Indicator Data'!Y58)/(X$136-X$135)*10)))</f>
        <v>3.0181818181818176</v>
      </c>
      <c r="Y56" s="14">
        <f>IF('Indicator Data'!AD58="No data","x",IF('Indicator Data'!AD58&gt;Y$136,10,IF('Indicator Data'!AD58&lt;Y$135,0,10-(Y$136-'Indicator Data'!AD58)/(Y$136-Y$135)*10)))</f>
        <v>10</v>
      </c>
      <c r="Z56" s="140">
        <f>IF('Indicator Data'!AA58="No data","x",'Indicator Data'!AA58/'Indicator Data'!$BE58*100000)</f>
        <v>0.14722387303805787</v>
      </c>
      <c r="AA56" s="138">
        <f t="shared" si="13"/>
        <v>3.1575769395794326</v>
      </c>
      <c r="AB56" s="140">
        <f>IF('Indicator Data'!AB58="No data","x",'Indicator Data'!AB58/'Indicator Data'!$BE58*100000)</f>
        <v>1.2268656086504821</v>
      </c>
      <c r="AC56" s="138">
        <f t="shared" si="14"/>
        <v>6.9626566418037328</v>
      </c>
      <c r="AD56" s="54">
        <f t="shared" si="15"/>
        <v>4.9476830799129967</v>
      </c>
      <c r="AE56" s="14">
        <f>IF('Indicator Data'!T58="No data","x",IF('Indicator Data'!T58&gt;AE$136,10,IF('Indicator Data'!T58&lt;AE$135,0,10-(AE$136-'Indicator Data'!T58)/(AE$136-AE$135)*10)))</f>
        <v>8.7307692307692299</v>
      </c>
      <c r="AF56" s="14">
        <f>IF('Indicator Data'!U58="No data","x",IF('Indicator Data'!U58&gt;AF$136,10,IF('Indicator Data'!U58&lt;AF$135,0,10-(AF$136-'Indicator Data'!U58)/(AF$136-AF$135)*10)))</f>
        <v>6.6222167886803547</v>
      </c>
      <c r="AG56" s="54">
        <f t="shared" si="34"/>
        <v>7.6764930097247923</v>
      </c>
      <c r="AH56" s="14">
        <f>IF('Indicator Data'!AN58="No data","x",IF('Indicator Data'!AN58&gt;AH$136,10,IF('Indicator Data'!AN58&lt;AH$135,0,10-(AH$136-'Indicator Data'!AN58)/(AH$136-AH$135)*10)))</f>
        <v>7.0717793880044448</v>
      </c>
      <c r="AI56" s="14">
        <f>IF('Indicator Data'!AS58="No data","x",IF('Indicator Data'!AS58&gt;AI$136,10,IF('Indicator Data'!AS58&lt;AI$135,0,10-(AI$136-'Indicator Data'!AS58)/(AI$136-AI$135)*10)))</f>
        <v>4.2333117337992014</v>
      </c>
      <c r="AJ56" s="54">
        <f t="shared" si="16"/>
        <v>5.6525455609018227</v>
      </c>
      <c r="AK56" s="37">
        <f>'Indicator Data'!AI58+'Indicator Data'!AH58*0.5+'Indicator Data'!AG58*0.25</f>
        <v>75289.931676208565</v>
      </c>
      <c r="AL56" s="44">
        <f>AK56/'Indicator Data'!BE58</f>
        <v>3.6948251140473939E-2</v>
      </c>
      <c r="AM56" s="54">
        <f t="shared" si="30"/>
        <v>3.6948251140473944</v>
      </c>
      <c r="AN56" s="14">
        <f>IF('Indicator Data'!AJ58="No data","x",IF(('Indicator Data'!AJ58)^2&gt;AN$135,10,IF(('Indicator Data'!AJ58)^2&lt;AN$136,0,10-(AN$135-('Indicator Data'!AJ58)^2)/(AN$135-AN$136)*10)))</f>
        <v>0</v>
      </c>
      <c r="AO56" s="54">
        <f t="shared" si="17"/>
        <v>0</v>
      </c>
      <c r="AP56" s="38">
        <f t="shared" si="25"/>
        <v>4.8630588325796404</v>
      </c>
      <c r="AQ56" s="57">
        <f t="shared" si="26"/>
        <v>2.7790763599357353</v>
      </c>
    </row>
    <row r="57" spans="1:43" s="11" customFormat="1" x14ac:dyDescent="0.25">
      <c r="A57" s="11" t="s">
        <v>408</v>
      </c>
      <c r="B57" s="32" t="s">
        <v>12</v>
      </c>
      <c r="C57" s="32" t="s">
        <v>537</v>
      </c>
      <c r="D57" s="14">
        <f>IF('Indicator Data'!M59="No data",IF((0.1284*LN('Indicator Data'!BD59)-0.4735)&gt;D$136,0,IF((0.1284*LN('Indicator Data'!BD59)-0.4735)&lt;D$135,10,(D$136-(0.1284*LN('Indicator Data'!BD59)-0.4735))/(D$136-D$135)*10)),IF('Indicator Data'!M59&gt;D$136,0,IF('Indicator Data'!M59&lt;D$135,10,(D$136-'Indicator Data'!M59)/(D$136-D$135)*10)))</f>
        <v>9.3538461538461544</v>
      </c>
      <c r="E57" s="14">
        <f>IF('Indicator Data'!N59="No data","x",IF('Indicator Data'!N59&gt;E$136,10,IF('Indicator Data'!N59&lt;E$135,0,10-(E$136-'Indicator Data'!N59)/(E$136-E$135)*10)))</f>
        <v>10</v>
      </c>
      <c r="F57" s="54">
        <f t="shared" si="31"/>
        <v>9.713786303064218</v>
      </c>
      <c r="G57" s="14">
        <f>IF('Indicator Data'!AE59="No data","x",IF('Indicator Data'!AE59&gt;G$136,10,IF('Indicator Data'!AE59&lt;G$135,0,10-(G$136-'Indicator Data'!AE59)/(G$136-G$135)*10)))</f>
        <v>9.4533333333333331</v>
      </c>
      <c r="H57" s="14">
        <f>IF('Indicator Data'!AF59="No data","x",IF('Indicator Data'!AF59&gt;H$136,10,IF('Indicator Data'!AF59&lt;H$135,0,10-(H$136-'Indicator Data'!AF59)/(H$136-H$135)*10)))</f>
        <v>2.5650000000000004</v>
      </c>
      <c r="I57" s="54">
        <f t="shared" si="32"/>
        <v>6.0091666666666672</v>
      </c>
      <c r="J57" s="37">
        <f>SUM('Indicator Data'!P59,SUM('Indicator Data'!Q59:R59)*1000000)</f>
        <v>2572195986</v>
      </c>
      <c r="K57" s="37">
        <f>J57/'Indicator Data (national)'!$AY$11</f>
        <v>149.92071395523774</v>
      </c>
      <c r="L57" s="14">
        <f t="shared" si="10"/>
        <v>2.9984142791047539</v>
      </c>
      <c r="M57" s="14">
        <f>IF('Indicator Data'!S59="No data","x",IF('Indicator Data'!S59&gt;M$136,10,IF('Indicator Data'!S59&lt;M$135,0,10-(M$136-'Indicator Data'!S59)/(M$136-M$135)*10)))</f>
        <v>9.0327095173406011</v>
      </c>
      <c r="N57" s="135">
        <f>VLOOKUP(C57,'Indicator Data'!$C$5:$O$136,12,FALSE)/VLOOKUP(B57,'Indicator Data (national)'!$B$5:$AY$13,50,FALSE)*1000000</f>
        <v>3.8705675488816781E-2</v>
      </c>
      <c r="O57" s="14">
        <f t="shared" si="11"/>
        <v>3.8705675488817093E-3</v>
      </c>
      <c r="P57" s="54">
        <f t="shared" si="12"/>
        <v>4.0116647879980789</v>
      </c>
      <c r="Q57" s="47">
        <f t="shared" si="27"/>
        <v>7.3621010151982951</v>
      </c>
      <c r="R57" s="37">
        <f>IF(AND('Indicator Data'!AK59="No data",'Indicator Data'!AL59="No data"),0,SUM('Indicator Data'!AK59:AM59))</f>
        <v>0</v>
      </c>
      <c r="S57" s="14">
        <f t="shared" si="28"/>
        <v>0</v>
      </c>
      <c r="T57" s="43">
        <f>R57/'Indicator Data'!$BE59</f>
        <v>0</v>
      </c>
      <c r="U57" s="14">
        <f t="shared" si="29"/>
        <v>0</v>
      </c>
      <c r="V57" s="15">
        <f t="shared" si="33"/>
        <v>0</v>
      </c>
      <c r="W57" s="14">
        <f>IF('Indicator Data'!Z59="No data","x",IF('Indicator Data'!Z59&gt;W$136,10,IF('Indicator Data'!Z59&lt;W$135,0,10-(W$136-'Indicator Data'!Z59)/(W$136-W$135)*10)))</f>
        <v>1.5999999999999996</v>
      </c>
      <c r="X57" s="14">
        <f>IF('Indicator Data'!Y59="No data","x",IF('Indicator Data'!Y59&gt;X$136,10,IF('Indicator Data'!Y59&lt;X$135,0,10-(X$136-'Indicator Data'!Y59)/(X$136-X$135)*10)))</f>
        <v>3.0181818181818176</v>
      </c>
      <c r="Y57" s="14">
        <f>IF('Indicator Data'!AD59="No data","x",IF('Indicator Data'!AD59&gt;Y$136,10,IF('Indicator Data'!AD59&lt;Y$135,0,10-(Y$136-'Indicator Data'!AD59)/(Y$136-Y$135)*10)))</f>
        <v>10</v>
      </c>
      <c r="Z57" s="140">
        <f>IF('Indicator Data'!AA59="No data","x",'Indicator Data'!AA59/'Indicator Data'!$BE59*100000)</f>
        <v>5.5847957169907705</v>
      </c>
      <c r="AA57" s="138">
        <f t="shared" si="13"/>
        <v>7.4264113759117638</v>
      </c>
      <c r="AB57" s="140">
        <f>IF('Indicator Data'!AB59="No data","x",'Indicator Data'!AB59/'Indicator Data'!$BE59*100000)</f>
        <v>0.8818098500511744</v>
      </c>
      <c r="AC57" s="138">
        <f t="shared" si="14"/>
        <v>6.4845831523419113</v>
      </c>
      <c r="AD57" s="54">
        <f t="shared" si="15"/>
        <v>5.7058352692870979</v>
      </c>
      <c r="AE57" s="14">
        <f>IF('Indicator Data'!T59="No data","x",IF('Indicator Data'!T59&gt;AE$136,10,IF('Indicator Data'!T59&lt;AE$135,0,10-(AE$136-'Indicator Data'!T59)/(AE$136-AE$135)*10)))</f>
        <v>8.7307692307692299</v>
      </c>
      <c r="AF57" s="14">
        <f>IF('Indicator Data'!U59="No data","x",IF('Indicator Data'!U59&gt;AF$136,10,IF('Indicator Data'!U59&lt;AF$135,0,10-(AF$136-'Indicator Data'!U59)/(AF$136-AF$135)*10)))</f>
        <v>9.2222359507863114</v>
      </c>
      <c r="AG57" s="54">
        <f t="shared" si="34"/>
        <v>8.9765025907777698</v>
      </c>
      <c r="AH57" s="14">
        <f>IF('Indicator Data'!AN59="No data","x",IF('Indicator Data'!AN59&gt;AH$136,10,IF('Indicator Data'!AN59&lt;AH$135,0,10-(AH$136-'Indicator Data'!AN59)/(AH$136-AH$135)*10)))</f>
        <v>9.7686865835592638</v>
      </c>
      <c r="AI57" s="14">
        <f>IF('Indicator Data'!AS59="No data","x",IF('Indicator Data'!AS59&gt;AI$136,10,IF('Indicator Data'!AS59&lt;AI$135,0,10-(AI$136-'Indicator Data'!AS59)/(AI$136-AI$135)*10)))</f>
        <v>5.9666651349346509</v>
      </c>
      <c r="AJ57" s="54">
        <f t="shared" si="16"/>
        <v>7.8676758592469573</v>
      </c>
      <c r="AK57" s="37">
        <f>'Indicator Data'!AI59+'Indicator Data'!AH59*0.5+'Indicator Data'!AG59*0.25</f>
        <v>28759.383832901567</v>
      </c>
      <c r="AL57" s="44">
        <f>AK57/'Indicator Data'!BE59</f>
        <v>8.4534359817516995E-3</v>
      </c>
      <c r="AM57" s="54">
        <f t="shared" si="30"/>
        <v>0.84534359817516957</v>
      </c>
      <c r="AN57" s="14">
        <f>IF('Indicator Data'!AJ59="No data","x",IF(('Indicator Data'!AJ59)^2&gt;AN$135,10,IF(('Indicator Data'!AJ59)^2&lt;AN$136,0,10-(AN$135-('Indicator Data'!AJ59)^2)/(AN$135-AN$136)*10)))</f>
        <v>1.5789473684210531</v>
      </c>
      <c r="AO57" s="54">
        <f t="shared" si="17"/>
        <v>1.5789473684210531</v>
      </c>
      <c r="AP57" s="38">
        <f t="shared" si="25"/>
        <v>5.9499804933673879</v>
      </c>
      <c r="AQ57" s="57">
        <f t="shared" si="26"/>
        <v>3.538403817632243</v>
      </c>
    </row>
    <row r="58" spans="1:43" s="11" customFormat="1" x14ac:dyDescent="0.25">
      <c r="A58" s="11" t="s">
        <v>409</v>
      </c>
      <c r="B58" s="32" t="s">
        <v>12</v>
      </c>
      <c r="C58" s="32" t="s">
        <v>538</v>
      </c>
      <c r="D58" s="14">
        <f>IF('Indicator Data'!M60="No data",IF((0.1284*LN('Indicator Data'!BD60)-0.4735)&gt;D$136,0,IF((0.1284*LN('Indicator Data'!BD60)-0.4735)&lt;D$135,10,(D$136-(0.1284*LN('Indicator Data'!BD60)-0.4735))/(D$136-D$135)*10)),IF('Indicator Data'!M60&gt;D$136,0,IF('Indicator Data'!M60&lt;D$135,10,(D$136-'Indicator Data'!M60)/(D$136-D$135)*10)))</f>
        <v>8.661538461538461</v>
      </c>
      <c r="E58" s="14">
        <f>IF('Indicator Data'!N60="No data","x",IF('Indicator Data'!N60&gt;E$136,10,IF('Indicator Data'!N60&lt;E$135,0,10-(E$136-'Indicator Data'!N60)/(E$136-E$135)*10)))</f>
        <v>10</v>
      </c>
      <c r="F58" s="54">
        <f t="shared" si="31"/>
        <v>9.4613391909918292</v>
      </c>
      <c r="G58" s="14">
        <f>IF('Indicator Data'!AE60="No data","x",IF('Indicator Data'!AE60&gt;G$136,10,IF('Indicator Data'!AE60&lt;G$135,0,10-(G$136-'Indicator Data'!AE60)/(G$136-G$135)*10)))</f>
        <v>9.4533333333333331</v>
      </c>
      <c r="H58" s="14">
        <f>IF('Indicator Data'!AF60="No data","x",IF('Indicator Data'!AF60&gt;H$136,10,IF('Indicator Data'!AF60&lt;H$135,0,10-(H$136-'Indicator Data'!AF60)/(H$136-H$135)*10)))</f>
        <v>3.7074999999999996</v>
      </c>
      <c r="I58" s="54">
        <f t="shared" si="32"/>
        <v>6.5804166666666664</v>
      </c>
      <c r="J58" s="37">
        <f>SUM('Indicator Data'!P60,SUM('Indicator Data'!Q60:R60)*1000000)</f>
        <v>2572195986</v>
      </c>
      <c r="K58" s="37">
        <f>J58/'Indicator Data (national)'!$AY$11</f>
        <v>149.92071395523774</v>
      </c>
      <c r="L58" s="14">
        <f t="shared" si="10"/>
        <v>2.9984142791047539</v>
      </c>
      <c r="M58" s="14">
        <f>IF('Indicator Data'!S60="No data","x",IF('Indicator Data'!S60&gt;M$136,10,IF('Indicator Data'!S60&lt;M$135,0,10-(M$136-'Indicator Data'!S60)/(M$136-M$135)*10)))</f>
        <v>9.0327095173406011</v>
      </c>
      <c r="N58" s="135">
        <f>VLOOKUP(C58,'Indicator Data'!$C$5:$O$136,12,FALSE)/VLOOKUP(B58,'Indicator Data (national)'!$B$5:$AY$13,50,FALSE)*1000000</f>
        <v>3.7658764255516779E-2</v>
      </c>
      <c r="O58" s="14">
        <f t="shared" si="11"/>
        <v>3.7658764255503741E-3</v>
      </c>
      <c r="P58" s="54">
        <f t="shared" si="12"/>
        <v>4.0116298909569688</v>
      </c>
      <c r="Q58" s="47">
        <f t="shared" si="27"/>
        <v>7.3786812349018227</v>
      </c>
      <c r="R58" s="37">
        <f>IF(AND('Indicator Data'!AK60="No data",'Indicator Data'!AL60="No data"),0,SUM('Indicator Data'!AK60:AM60))</f>
        <v>16603</v>
      </c>
      <c r="S58" s="14">
        <f t="shared" si="28"/>
        <v>4.0672885596775856</v>
      </c>
      <c r="T58" s="43">
        <f>R58/'Indicator Data'!$BE60</f>
        <v>4.9883351134866515E-3</v>
      </c>
      <c r="U58" s="14">
        <f t="shared" si="29"/>
        <v>4.7414855806084431</v>
      </c>
      <c r="V58" s="15">
        <f t="shared" si="33"/>
        <v>4.4043870701430148</v>
      </c>
      <c r="W58" s="14">
        <f>IF('Indicator Data'!Z60="No data","x",IF('Indicator Data'!Z60&gt;W$136,10,IF('Indicator Data'!Z60&lt;W$135,0,10-(W$136-'Indicator Data'!Z60)/(W$136-W$135)*10)))</f>
        <v>1.5999999999999996</v>
      </c>
      <c r="X58" s="14">
        <f>IF('Indicator Data'!Y60="No data","x",IF('Indicator Data'!Y60&gt;X$136,10,IF('Indicator Data'!Y60&lt;X$135,0,10-(X$136-'Indicator Data'!Y60)/(X$136-X$135)*10)))</f>
        <v>3.0181818181818176</v>
      </c>
      <c r="Y58" s="14">
        <f>IF('Indicator Data'!AD60="No data","x",IF('Indicator Data'!AD60&gt;Y$136,10,IF('Indicator Data'!AD60&lt;Y$135,0,10-(Y$136-'Indicator Data'!AD60)/(Y$136-Y$135)*10)))</f>
        <v>10</v>
      </c>
      <c r="Z58" s="140">
        <f>IF('Indicator Data'!AA60="No data","x",'Indicator Data'!AA60/'Indicator Data'!$BE60*100000)</f>
        <v>0.9013434524158257</v>
      </c>
      <c r="AA58" s="138">
        <f t="shared" si="13"/>
        <v>5.2849585316050698</v>
      </c>
      <c r="AB58" s="140">
        <f>IF('Indicator Data'!AB60="No data","x",'Indicator Data'!AB60/'Indicator Data'!$BE60*100000)</f>
        <v>0.33049259921913615</v>
      </c>
      <c r="AC58" s="138">
        <f t="shared" si="14"/>
        <v>5.0638724623175042</v>
      </c>
      <c r="AD58" s="54">
        <f t="shared" si="15"/>
        <v>4.9934025624208784</v>
      </c>
      <c r="AE58" s="14">
        <f>IF('Indicator Data'!T60="No data","x",IF('Indicator Data'!T60&gt;AE$136,10,IF('Indicator Data'!T60&lt;AE$135,0,10-(AE$136-'Indicator Data'!T60)/(AE$136-AE$135)*10)))</f>
        <v>8.7307692307692299</v>
      </c>
      <c r="AF58" s="14">
        <f>IF('Indicator Data'!U60="No data","x",IF('Indicator Data'!U60&gt;AF$136,10,IF('Indicator Data'!U60&lt;AF$135,0,10-(AF$136-'Indicator Data'!U60)/(AF$136-AF$135)*10)))</f>
        <v>6.1111185842712565</v>
      </c>
      <c r="AG58" s="54">
        <f t="shared" si="34"/>
        <v>7.4209439075202432</v>
      </c>
      <c r="AH58" s="14">
        <f>IF('Indicator Data'!AN60="No data","x",IF('Indicator Data'!AN60&gt;AH$136,10,IF('Indicator Data'!AN60&lt;AH$135,0,10-(AH$136-'Indicator Data'!AN60)/(AH$136-AH$135)*10)))</f>
        <v>7.8508534899483147</v>
      </c>
      <c r="AI58" s="14">
        <f>IF('Indicator Data'!AS60="No data","x",IF('Indicator Data'!AS60&gt;AI$136,10,IF('Indicator Data'!AS60&lt;AI$135,0,10-(AI$136-'Indicator Data'!AS60)/(AI$136-AI$135)*10)))</f>
        <v>4.3333363191298986</v>
      </c>
      <c r="AJ58" s="54">
        <f t="shared" si="16"/>
        <v>6.0920949045391062</v>
      </c>
      <c r="AK58" s="37">
        <f>'Indicator Data'!AI60+'Indicator Data'!AH60*0.5+'Indicator Data'!AG60*0.25</f>
        <v>28872.659529835277</v>
      </c>
      <c r="AL58" s="44">
        <f>AK58/'Indicator Data'!BE60</f>
        <v>8.6747275403494736E-3</v>
      </c>
      <c r="AM58" s="54">
        <f t="shared" si="30"/>
        <v>0.86747275403494761</v>
      </c>
      <c r="AN58" s="14">
        <f>IF('Indicator Data'!AJ60="No data","x",IF(('Indicator Data'!AJ60)^2&gt;AN$135,10,IF(('Indicator Data'!AJ60)^2&lt;AN$136,0,10-(AN$135-('Indicator Data'!AJ60)^2)/(AN$135-AN$136)*10)))</f>
        <v>1.5789473684210531</v>
      </c>
      <c r="AO58" s="54">
        <f t="shared" si="17"/>
        <v>1.5789473684210531</v>
      </c>
      <c r="AP58" s="38">
        <f t="shared" si="25"/>
        <v>4.672683287477855</v>
      </c>
      <c r="AQ58" s="57">
        <f t="shared" si="26"/>
        <v>4.5399043215785326</v>
      </c>
    </row>
    <row r="59" spans="1:43" s="11" customFormat="1" x14ac:dyDescent="0.25">
      <c r="A59" s="11" t="s">
        <v>410</v>
      </c>
      <c r="B59" s="32" t="s">
        <v>12</v>
      </c>
      <c r="C59" s="32" t="s">
        <v>539</v>
      </c>
      <c r="D59" s="14">
        <f>IF('Indicator Data'!M61="No data",IF((0.1284*LN('Indicator Data'!BD61)-0.4735)&gt;D$136,0,IF((0.1284*LN('Indicator Data'!BD61)-0.4735)&lt;D$135,10,(D$136-(0.1284*LN('Indicator Data'!BD61)-0.4735))/(D$136-D$135)*10)),IF('Indicator Data'!M61&gt;D$136,0,IF('Indicator Data'!M61&lt;D$135,10,(D$136-'Indicator Data'!M61)/(D$136-D$135)*10)))</f>
        <v>9.0307692307692307</v>
      </c>
      <c r="E59" s="14">
        <f>IF('Indicator Data'!N61="No data","x",IF('Indicator Data'!N61&gt;E$136,10,IF('Indicator Data'!N61&lt;E$135,0,10-(E$136-'Indicator Data'!N61)/(E$136-E$135)*10)))</f>
        <v>10</v>
      </c>
      <c r="F59" s="54">
        <f t="shared" si="31"/>
        <v>9.5907522790725555</v>
      </c>
      <c r="G59" s="14">
        <f>IF('Indicator Data'!AE61="No data","x",IF('Indicator Data'!AE61&gt;G$136,10,IF('Indicator Data'!AE61&lt;G$135,0,10-(G$136-'Indicator Data'!AE61)/(G$136-G$135)*10)))</f>
        <v>9.4533333333333331</v>
      </c>
      <c r="H59" s="14">
        <f>IF('Indicator Data'!AF61="No data","x",IF('Indicator Data'!AF61&gt;H$136,10,IF('Indicator Data'!AF61&lt;H$135,0,10-(H$136-'Indicator Data'!AF61)/(H$136-H$135)*10)))</f>
        <v>3.0474999999999994</v>
      </c>
      <c r="I59" s="54">
        <f t="shared" si="32"/>
        <v>6.2504166666666663</v>
      </c>
      <c r="J59" s="37">
        <f>SUM('Indicator Data'!P61,SUM('Indicator Data'!Q61:R61)*1000000)</f>
        <v>2572195986</v>
      </c>
      <c r="K59" s="37">
        <f>J59/'Indicator Data (national)'!$AY$11</f>
        <v>149.92071395523774</v>
      </c>
      <c r="L59" s="14">
        <f t="shared" si="10"/>
        <v>2.9984142791047539</v>
      </c>
      <c r="M59" s="14">
        <f>IF('Indicator Data'!S61="No data","x",IF('Indicator Data'!S61&gt;M$136,10,IF('Indicator Data'!S61&lt;M$135,0,10-(M$136-'Indicator Data'!S61)/(M$136-M$135)*10)))</f>
        <v>9.0327095173406011</v>
      </c>
      <c r="N59" s="135">
        <f>VLOOKUP(C59,'Indicator Data'!$C$5:$O$136,12,FALSE)/VLOOKUP(B59,'Indicator Data (national)'!$B$5:$AY$13,50,FALSE)*1000000</f>
        <v>3.5495629141666728E-2</v>
      </c>
      <c r="O59" s="14">
        <f t="shared" si="11"/>
        <v>3.5495629141664153E-3</v>
      </c>
      <c r="P59" s="54">
        <f t="shared" si="12"/>
        <v>4.0115577864531735</v>
      </c>
      <c r="Q59" s="47">
        <f t="shared" si="27"/>
        <v>7.3608697528162379</v>
      </c>
      <c r="R59" s="37">
        <f>IF(AND('Indicator Data'!AK61="No data",'Indicator Data'!AL61="No data"),0,SUM('Indicator Data'!AK61:AM61))</f>
        <v>35982</v>
      </c>
      <c r="S59" s="14">
        <f t="shared" si="28"/>
        <v>5.1869509974047441</v>
      </c>
      <c r="T59" s="43">
        <f>R59/'Indicator Data'!$BE61</f>
        <v>1.3216616308206997E-2</v>
      </c>
      <c r="U59" s="14">
        <f t="shared" si="29"/>
        <v>6.0295315206435323</v>
      </c>
      <c r="V59" s="15">
        <f t="shared" si="33"/>
        <v>5.6082412590241386</v>
      </c>
      <c r="W59" s="14">
        <f>IF('Indicator Data'!Z61="No data","x",IF('Indicator Data'!Z61&gt;W$136,10,IF('Indicator Data'!Z61&lt;W$135,0,10-(W$136-'Indicator Data'!Z61)/(W$136-W$135)*10)))</f>
        <v>1.5999999999999996</v>
      </c>
      <c r="X59" s="14">
        <f>IF('Indicator Data'!Y61="No data","x",IF('Indicator Data'!Y61&gt;X$136,10,IF('Indicator Data'!Y61&lt;X$135,0,10-(X$136-'Indicator Data'!Y61)/(X$136-X$135)*10)))</f>
        <v>3.0181818181818176</v>
      </c>
      <c r="Y59" s="14">
        <f>IF('Indicator Data'!AD61="No data","x",IF('Indicator Data'!AD61&gt;Y$136,10,IF('Indicator Data'!AD61&lt;Y$135,0,10-(Y$136-'Indicator Data'!AD61)/(Y$136-Y$135)*10)))</f>
        <v>10</v>
      </c>
      <c r="Z59" s="140">
        <f>IF('Indicator Data'!AA61="No data","x",'Indicator Data'!AA61/'Indicator Data'!$BE61*100000)</f>
        <v>3.0854198485058855</v>
      </c>
      <c r="AA59" s="138">
        <f t="shared" si="13"/>
        <v>6.7297498116881318</v>
      </c>
      <c r="AB59" s="140">
        <f>IF('Indicator Data'!AB61="No data","x",'Indicator Data'!AB61/'Indicator Data'!$BE61*100000)</f>
        <v>0.14692475469075644</v>
      </c>
      <c r="AC59" s="138">
        <f t="shared" si="14"/>
        <v>3.8903165809270579</v>
      </c>
      <c r="AD59" s="54">
        <f t="shared" si="15"/>
        <v>5.047649642159401</v>
      </c>
      <c r="AE59" s="14">
        <f>IF('Indicator Data'!T61="No data","x",IF('Indicator Data'!T61&gt;AE$136,10,IF('Indicator Data'!T61&lt;AE$135,0,10-(AE$136-'Indicator Data'!T61)/(AE$136-AE$135)*10)))</f>
        <v>8.7307692307692299</v>
      </c>
      <c r="AF59" s="14">
        <f>IF('Indicator Data'!U61="No data","x",IF('Indicator Data'!U61&gt;AF$136,10,IF('Indicator Data'!U61&lt;AF$135,0,10-(AF$136-'Indicator Data'!U61)/(AF$136-AF$135)*10)))</f>
        <v>7.1111125273782134</v>
      </c>
      <c r="AG59" s="54">
        <f t="shared" si="34"/>
        <v>7.9209408790737221</v>
      </c>
      <c r="AH59" s="14">
        <f>IF('Indicator Data'!AN61="No data","x",IF('Indicator Data'!AN61&gt;AH$136,10,IF('Indicator Data'!AN61&lt;AH$135,0,10-(AH$136-'Indicator Data'!AN61)/(AH$136-AH$135)*10)))</f>
        <v>7.9707342588157157</v>
      </c>
      <c r="AI59" s="14">
        <f>IF('Indicator Data'!AS61="No data","x",IF('Indicator Data'!AS61&gt;AI$136,10,IF('Indicator Data'!AS61&lt;AI$135,0,10-(AI$136-'Indicator Data'!AS61)/(AI$136-AI$135)*10)))</f>
        <v>4.4666752605074294</v>
      </c>
      <c r="AJ59" s="54">
        <f t="shared" si="16"/>
        <v>6.2187047596615725</v>
      </c>
      <c r="AK59" s="37">
        <f>'Indicator Data'!AI61+'Indicator Data'!AH61*0.5+'Indicator Data'!AG61*0.25</f>
        <v>113291.3150629935</v>
      </c>
      <c r="AL59" s="44">
        <f>AK59/'Indicator Data'!BE61</f>
        <v>4.1613246685558804E-2</v>
      </c>
      <c r="AM59" s="54">
        <f t="shared" si="30"/>
        <v>4.1613246685558805</v>
      </c>
      <c r="AN59" s="14" t="str">
        <f>IF('Indicator Data'!AJ61="No data","x",IF(('Indicator Data'!AJ61)^2&gt;AN$135,10,IF(('Indicator Data'!AJ61)^2&lt;AN$136,0,10-(AN$135-('Indicator Data'!AJ61)^2)/(AN$135-AN$136)*10)))</f>
        <v>x</v>
      </c>
      <c r="AO59" s="54" t="str">
        <f t="shared" si="17"/>
        <v>x</v>
      </c>
      <c r="AP59" s="38">
        <f t="shared" si="25"/>
        <v>6.0469546474772686</v>
      </c>
      <c r="AQ59" s="57">
        <f t="shared" si="26"/>
        <v>5.8321534554766155</v>
      </c>
    </row>
    <row r="60" spans="1:43" s="11" customFormat="1" x14ac:dyDescent="0.25">
      <c r="A60" s="11" t="s">
        <v>411</v>
      </c>
      <c r="B60" s="32" t="s">
        <v>12</v>
      </c>
      <c r="C60" s="32" t="s">
        <v>540</v>
      </c>
      <c r="D60" s="14">
        <f>IF('Indicator Data'!M62="No data",IF((0.1284*LN('Indicator Data'!BD62)-0.4735)&gt;D$136,0,IF((0.1284*LN('Indicator Data'!BD62)-0.4735)&lt;D$135,10,(D$136-(0.1284*LN('Indicator Data'!BD62)-0.4735))/(D$136-D$135)*10)),IF('Indicator Data'!M62&gt;D$136,0,IF('Indicator Data'!M62&lt;D$135,10,(D$136-'Indicator Data'!M62)/(D$136-D$135)*10)))</f>
        <v>8.8769230769230774</v>
      </c>
      <c r="E60" s="14">
        <f>IF('Indicator Data'!N62="No data","x",IF('Indicator Data'!N62&gt;E$136,10,IF('Indicator Data'!N62&lt;E$135,0,10-(E$136-'Indicator Data'!N62)/(E$136-E$135)*10)))</f>
        <v>10</v>
      </c>
      <c r="F60" s="54">
        <f t="shared" si="31"/>
        <v>9.5355378347771236</v>
      </c>
      <c r="G60" s="14">
        <f>IF('Indicator Data'!AE62="No data","x",IF('Indicator Data'!AE62&gt;G$136,10,IF('Indicator Data'!AE62&lt;G$135,0,10-(G$136-'Indicator Data'!AE62)/(G$136-G$135)*10)))</f>
        <v>9.4533333333333331</v>
      </c>
      <c r="H60" s="14">
        <f>IF('Indicator Data'!AF62="No data","x",IF('Indicator Data'!AF62&gt;H$136,10,IF('Indicator Data'!AF62&lt;H$135,0,10-(H$136-'Indicator Data'!AF62)/(H$136-H$135)*10)))</f>
        <v>3.3625000000000007</v>
      </c>
      <c r="I60" s="54">
        <f t="shared" si="32"/>
        <v>6.4079166666666669</v>
      </c>
      <c r="J60" s="37">
        <f>SUM('Indicator Data'!P62,SUM('Indicator Data'!Q62:R62)*1000000)</f>
        <v>2572195986</v>
      </c>
      <c r="K60" s="37">
        <f>J60/'Indicator Data (national)'!$AY$11</f>
        <v>149.92071395523774</v>
      </c>
      <c r="L60" s="14">
        <f t="shared" si="10"/>
        <v>2.9984142791047539</v>
      </c>
      <c r="M60" s="14">
        <f>IF('Indicator Data'!S62="No data","x",IF('Indicator Data'!S62&gt;M$136,10,IF('Indicator Data'!S62&lt;M$135,0,10-(M$136-'Indicator Data'!S62)/(M$136-M$135)*10)))</f>
        <v>9.0327095173406011</v>
      </c>
      <c r="N60" s="135">
        <f>VLOOKUP(C60,'Indicator Data'!$C$5:$O$136,12,FALSE)/VLOOKUP(B60,'Indicator Data (national)'!$B$5:$AY$13,50,FALSE)*1000000</f>
        <v>3.7360973995400844E-2</v>
      </c>
      <c r="O60" s="14">
        <f t="shared" si="11"/>
        <v>3.7360973995408386E-3</v>
      </c>
      <c r="P60" s="54">
        <f t="shared" si="12"/>
        <v>4.0116199646149653</v>
      </c>
      <c r="Q60" s="47">
        <f t="shared" si="27"/>
        <v>7.3726530752089694</v>
      </c>
      <c r="R60" s="37">
        <f>IF(AND('Indicator Data'!AK62="No data",'Indicator Data'!AL62="No data"),0,SUM('Indicator Data'!AK62:AM62))</f>
        <v>0</v>
      </c>
      <c r="S60" s="14">
        <f t="shared" si="28"/>
        <v>0</v>
      </c>
      <c r="T60" s="43">
        <f>R60/'Indicator Data'!$BE62</f>
        <v>0</v>
      </c>
      <c r="U60" s="14">
        <f t="shared" si="29"/>
        <v>0</v>
      </c>
      <c r="V60" s="15">
        <f t="shared" si="33"/>
        <v>0</v>
      </c>
      <c r="W60" s="14">
        <f>IF('Indicator Data'!Z62="No data","x",IF('Indicator Data'!Z62&gt;W$136,10,IF('Indicator Data'!Z62&lt;W$135,0,10-(W$136-'Indicator Data'!Z62)/(W$136-W$135)*10)))</f>
        <v>1.5999999999999996</v>
      </c>
      <c r="X60" s="14">
        <f>IF('Indicator Data'!Y62="No data","x",IF('Indicator Data'!Y62&gt;X$136,10,IF('Indicator Data'!Y62&lt;X$135,0,10-(X$136-'Indicator Data'!Y62)/(X$136-X$135)*10)))</f>
        <v>3.0181818181818176</v>
      </c>
      <c r="Y60" s="14">
        <f>IF('Indicator Data'!AD62="No data","x",IF('Indicator Data'!AD62&gt;Y$136,10,IF('Indicator Data'!AD62&lt;Y$135,0,10-(Y$136-'Indicator Data'!AD62)/(Y$136-Y$135)*10)))</f>
        <v>10</v>
      </c>
      <c r="Z60" s="140">
        <f>IF('Indicator Data'!AA62="No data","x",'Indicator Data'!AA62/'Indicator Data'!$BE62*100000)</f>
        <v>1.3560226048968236</v>
      </c>
      <c r="AA60" s="138">
        <f t="shared" si="13"/>
        <v>5.7644882947980349</v>
      </c>
      <c r="AB60" s="140">
        <f>IF('Indicator Data'!AB62="No data","x",'Indicator Data'!AB62/'Indicator Data'!$BE62*100000)</f>
        <v>0.28250470935350491</v>
      </c>
      <c r="AC60" s="138">
        <f t="shared" si="14"/>
        <v>4.8367523063493802</v>
      </c>
      <c r="AD60" s="54">
        <f t="shared" si="15"/>
        <v>5.0438844838658472</v>
      </c>
      <c r="AE60" s="14">
        <f>IF('Indicator Data'!T62="No data","x",IF('Indicator Data'!T62&gt;AE$136,10,IF('Indicator Data'!T62&lt;AE$135,0,10-(AE$136-'Indicator Data'!T62)/(AE$136-AE$135)*10)))</f>
        <v>8.7307692307692299</v>
      </c>
      <c r="AF60" s="14">
        <f>IF('Indicator Data'!U62="No data","x",IF('Indicator Data'!U62&gt;AF$136,10,IF('Indicator Data'!U62&lt;AF$135,0,10-(AF$136-'Indicator Data'!U62)/(AF$136-AF$135)*10)))</f>
        <v>8.3555473131231395</v>
      </c>
      <c r="AG60" s="54">
        <f t="shared" si="34"/>
        <v>8.5431582719461847</v>
      </c>
      <c r="AH60" s="14">
        <f>IF('Indicator Data'!AN62="No data","x",IF('Indicator Data'!AN62&gt;AH$136,10,IF('Indicator Data'!AN62&lt;AH$135,0,10-(AH$136-'Indicator Data'!AN62)/(AH$136-AH$135)*10)))</f>
        <v>7.0118763778941924</v>
      </c>
      <c r="AI60" s="14">
        <f>IF('Indicator Data'!AS62="No data","x",IF('Indicator Data'!AS62&gt;AI$136,10,IF('Indicator Data'!AS62&lt;AI$135,0,10-(AI$136-'Indicator Data'!AS62)/(AI$136-AI$135)*10)))</f>
        <v>7.8333387127632355</v>
      </c>
      <c r="AJ60" s="54">
        <f t="shared" si="16"/>
        <v>7.4226075453287139</v>
      </c>
      <c r="AK60" s="37">
        <f>'Indicator Data'!AI62+'Indicator Data'!AH62*0.5+'Indicator Data'!AG62*0.25</f>
        <v>23485.755644578596</v>
      </c>
      <c r="AL60" s="44">
        <f>AK60/'Indicator Data'!BE62</f>
        <v>6.6348365723191138E-3</v>
      </c>
      <c r="AM60" s="54">
        <f t="shared" si="30"/>
        <v>0.66348365723191094</v>
      </c>
      <c r="AN60" s="14">
        <f>IF('Indicator Data'!AJ62="No data","x",IF(('Indicator Data'!AJ62)^2&gt;AN$135,10,IF(('Indicator Data'!AJ62)^2&lt;AN$136,0,10-(AN$135-('Indicator Data'!AJ62)^2)/(AN$135-AN$136)*10)))</f>
        <v>1.5789473684210531</v>
      </c>
      <c r="AO60" s="54">
        <f t="shared" si="17"/>
        <v>1.5789473684210531</v>
      </c>
      <c r="AP60" s="38">
        <f t="shared" si="25"/>
        <v>5.467886607384921</v>
      </c>
      <c r="AQ60" s="57">
        <f t="shared" si="26"/>
        <v>3.1926204414287529</v>
      </c>
    </row>
    <row r="61" spans="1:43" s="11" customFormat="1" x14ac:dyDescent="0.25">
      <c r="A61" s="11" t="s">
        <v>412</v>
      </c>
      <c r="B61" s="32" t="s">
        <v>12</v>
      </c>
      <c r="C61" s="32" t="s">
        <v>541</v>
      </c>
      <c r="D61" s="14">
        <f>IF('Indicator Data'!M63="No data",IF((0.1284*LN('Indicator Data'!BD63)-0.4735)&gt;D$136,0,IF((0.1284*LN('Indicator Data'!BD63)-0.4735)&lt;D$135,10,(D$136-(0.1284*LN('Indicator Data'!BD63)-0.4735))/(D$136-D$135)*10)),IF('Indicator Data'!M63&gt;D$136,0,IF('Indicator Data'!M63&lt;D$135,10,(D$136-'Indicator Data'!M63)/(D$136-D$135)*10)))</f>
        <v>5.2769230769230768</v>
      </c>
      <c r="E61" s="14">
        <f>IF('Indicator Data'!N63="No data","x",IF('Indicator Data'!N63&gt;E$136,10,IF('Indicator Data'!N63&lt;E$135,0,10-(E$136-'Indicator Data'!N63)/(E$136-E$135)*10)))</f>
        <v>3.4357300000000004</v>
      </c>
      <c r="F61" s="54">
        <f t="shared" si="31"/>
        <v>4.4193537457938881</v>
      </c>
      <c r="G61" s="14">
        <f>IF('Indicator Data'!AE63="No data","x",IF('Indicator Data'!AE63&gt;G$136,10,IF('Indicator Data'!AE63&lt;G$135,0,10-(G$136-'Indicator Data'!AE63)/(G$136-G$135)*10)))</f>
        <v>9.4533333333333331</v>
      </c>
      <c r="H61" s="14">
        <f>IF('Indicator Data'!AF63="No data","x",IF('Indicator Data'!AF63&gt;H$136,10,IF('Indicator Data'!AF63&lt;H$135,0,10-(H$136-'Indicator Data'!AF63)/(H$136-H$135)*10)))</f>
        <v>3.7924999999999995</v>
      </c>
      <c r="I61" s="54">
        <f t="shared" si="32"/>
        <v>6.6229166666666668</v>
      </c>
      <c r="J61" s="37">
        <f>SUM('Indicator Data'!P63,SUM('Indicator Data'!Q63:R63)*1000000)</f>
        <v>2572195986</v>
      </c>
      <c r="K61" s="37">
        <f>J61/'Indicator Data (national)'!$AY$11</f>
        <v>149.92071395523774</v>
      </c>
      <c r="L61" s="14">
        <f t="shared" si="10"/>
        <v>2.9984142791047539</v>
      </c>
      <c r="M61" s="14">
        <f>IF('Indicator Data'!S63="No data","x",IF('Indicator Data'!S63&gt;M$136,10,IF('Indicator Data'!S63&lt;M$135,0,10-(M$136-'Indicator Data'!S63)/(M$136-M$135)*10)))</f>
        <v>9.0327095173406011</v>
      </c>
      <c r="N61" s="135">
        <f>VLOOKUP(C61,'Indicator Data'!$C$5:$O$136,12,FALSE)/VLOOKUP(B61,'Indicator Data (national)'!$B$5:$AY$13,50,FALSE)*1000000</f>
        <v>1.2015113094669815E-2</v>
      </c>
      <c r="O61" s="14">
        <f t="shared" si="11"/>
        <v>1.2015113094676622E-3</v>
      </c>
      <c r="P61" s="54">
        <f t="shared" si="12"/>
        <v>4.0107751025849412</v>
      </c>
      <c r="Q61" s="47">
        <f t="shared" si="27"/>
        <v>4.8680998152098462</v>
      </c>
      <c r="R61" s="37">
        <f>IF(AND('Indicator Data'!AK63="No data",'Indicator Data'!AL63="No data"),0,SUM('Indicator Data'!AK63:AM63))</f>
        <v>0</v>
      </c>
      <c r="S61" s="14">
        <f t="shared" si="28"/>
        <v>0</v>
      </c>
      <c r="T61" s="43">
        <f>R61/'Indicator Data'!$BE63</f>
        <v>0</v>
      </c>
      <c r="U61" s="14">
        <f t="shared" si="29"/>
        <v>0</v>
      </c>
      <c r="V61" s="15">
        <f t="shared" si="33"/>
        <v>0</v>
      </c>
      <c r="W61" s="14">
        <f>IF('Indicator Data'!Z63="No data","x",IF('Indicator Data'!Z63&gt;W$136,10,IF('Indicator Data'!Z63&lt;W$135,0,10-(W$136-'Indicator Data'!Z63)/(W$136-W$135)*10)))</f>
        <v>1.5999999999999996</v>
      </c>
      <c r="X61" s="14">
        <f>IF('Indicator Data'!Y63="No data","x",IF('Indicator Data'!Y63&gt;X$136,10,IF('Indicator Data'!Y63&lt;X$135,0,10-(X$136-'Indicator Data'!Y63)/(X$136-X$135)*10)))</f>
        <v>3.0181818181818176</v>
      </c>
      <c r="Y61" s="14">
        <f>IF('Indicator Data'!AD63="No data","x",IF('Indicator Data'!AD63&gt;Y$136,10,IF('Indicator Data'!AD63&lt;Y$135,0,10-(Y$136-'Indicator Data'!AD63)/(Y$136-Y$135)*10)))</f>
        <v>10</v>
      </c>
      <c r="Z61" s="140">
        <f>IF('Indicator Data'!AA63="No data","x",'Indicator Data'!AA63/'Indicator Data'!$BE63*100000)</f>
        <v>0</v>
      </c>
      <c r="AA61" s="138">
        <f t="shared" si="13"/>
        <v>0</v>
      </c>
      <c r="AB61" s="140">
        <f>IF('Indicator Data'!AB63="No data","x",'Indicator Data'!AB63/'Indicator Data'!$BE63*100000)</f>
        <v>0.68169777805478515</v>
      </c>
      <c r="AC61" s="138">
        <f t="shared" si="14"/>
        <v>6.1119729281630679</v>
      </c>
      <c r="AD61" s="54">
        <f t="shared" si="15"/>
        <v>4.1460309492689777</v>
      </c>
      <c r="AE61" s="14">
        <f>IF('Indicator Data'!T63="No data","x",IF('Indicator Data'!T63&gt;AE$136,10,IF('Indicator Data'!T63&lt;AE$135,0,10-(AE$136-'Indicator Data'!T63)/(AE$136-AE$135)*10)))</f>
        <v>8.7307692307692299</v>
      </c>
      <c r="AF61" s="14">
        <f>IF('Indicator Data'!U63="No data","x",IF('Indicator Data'!U63&gt;AF$136,10,IF('Indicator Data'!U63&lt;AF$135,0,10-(AF$136-'Indicator Data'!U63)/(AF$136-AF$135)*10)))</f>
        <v>3.5999671491202783</v>
      </c>
      <c r="AG61" s="54">
        <f t="shared" si="34"/>
        <v>6.1653681899447541</v>
      </c>
      <c r="AH61" s="14">
        <f>IF('Indicator Data'!AN63="No data","x",IF('Indicator Data'!AN63&gt;AH$136,10,IF('Indicator Data'!AN63&lt;AH$135,0,10-(AH$136-'Indicator Data'!AN63)/(AH$136-AH$135)*10)))</f>
        <v>6.5924399316376805</v>
      </c>
      <c r="AI61" s="14">
        <f>IF('Indicator Data'!AS63="No data","x",IF('Indicator Data'!AS63&gt;AI$136,10,IF('Indicator Data'!AS63&lt;AI$135,0,10-(AI$136-'Indicator Data'!AS63)/(AI$136-AI$135)*10)))</f>
        <v>3.2666884487785266</v>
      </c>
      <c r="AJ61" s="54">
        <f t="shared" si="16"/>
        <v>4.9295641902081035</v>
      </c>
      <c r="AK61" s="37">
        <f>'Indicator Data'!AI63+'Indicator Data'!AH63*0.5+'Indicator Data'!AG63*0.25</f>
        <v>6013.9542534825041</v>
      </c>
      <c r="AL61" s="44">
        <f>AK61/'Indicator Data'!BE63</f>
        <v>5.8567132170316387E-3</v>
      </c>
      <c r="AM61" s="54">
        <f t="shared" si="30"/>
        <v>0.58567132170316327</v>
      </c>
      <c r="AN61" s="14">
        <f>IF('Indicator Data'!AJ63="No data","x",IF(('Indicator Data'!AJ63)^2&gt;AN$135,10,IF(('Indicator Data'!AJ63)^2&lt;AN$136,0,10-(AN$135-('Indicator Data'!AJ63)^2)/(AN$135-AN$136)*10)))</f>
        <v>0</v>
      </c>
      <c r="AO61" s="54">
        <f t="shared" si="17"/>
        <v>0</v>
      </c>
      <c r="AP61" s="38">
        <f t="shared" si="25"/>
        <v>3.538415267110067</v>
      </c>
      <c r="AQ61" s="57">
        <f t="shared" si="26"/>
        <v>1.9382672263965717</v>
      </c>
    </row>
    <row r="62" spans="1:43" s="11" customFormat="1" x14ac:dyDescent="0.25">
      <c r="A62" s="11" t="s">
        <v>413</v>
      </c>
      <c r="B62" s="32" t="s">
        <v>14</v>
      </c>
      <c r="C62" s="32" t="s">
        <v>542</v>
      </c>
      <c r="D62" s="14">
        <f>IF('Indicator Data'!M64="No data",IF((0.1284*LN('Indicator Data'!BD64)-0.4735)&gt;D$136,0,IF((0.1284*LN('Indicator Data'!BD64)-0.4735)&lt;D$135,10,(D$136-(0.1284*LN('Indicator Data'!BD64)-0.4735))/(D$136-D$135)*10)),IF('Indicator Data'!M64&gt;D$136,0,IF('Indicator Data'!M64&lt;D$135,10,(D$136-'Indicator Data'!M64)/(D$136-D$135)*10)))</f>
        <v>6.4615384615384608</v>
      </c>
      <c r="E62" s="14">
        <f>IF('Indicator Data'!N64="No data","x",IF('Indicator Data'!N64&gt;E$136,10,IF('Indicator Data'!N64&lt;E$135,0,10-(E$136-'Indicator Data'!N64)/(E$136-E$135)*10)))</f>
        <v>1.0348066666666682</v>
      </c>
      <c r="F62" s="54">
        <f t="shared" si="31"/>
        <v>4.266367905288396</v>
      </c>
      <c r="G62" s="14" t="str">
        <f>IF('Indicator Data'!AE64="No data","x",IF('Indicator Data'!AE64&gt;G$136,10,IF('Indicator Data'!AE64&lt;G$135,0,10-(G$136-'Indicator Data'!AE64)/(G$136-G$135)*10)))</f>
        <v>x</v>
      </c>
      <c r="H62" s="14">
        <f>IF('Indicator Data'!AF64="No data","x",IF('Indicator Data'!AF64&gt;H$136,10,IF('Indicator Data'!AF64&lt;H$135,0,10-(H$136-'Indicator Data'!AF64)/(H$136-H$135)*10)))</f>
        <v>3.67</v>
      </c>
      <c r="I62" s="54">
        <f t="shared" si="32"/>
        <v>3.67</v>
      </c>
      <c r="J62" s="37">
        <f>SUM('Indicator Data'!P64,SUM('Indicator Data'!Q64:R64)*1000000)</f>
        <v>3773244181</v>
      </c>
      <c r="K62" s="37">
        <f>J62/'Indicator Data (national)'!$AY$12</f>
        <v>22.348870412043617</v>
      </c>
      <c r="L62" s="14">
        <f t="shared" si="10"/>
        <v>0.44697740824087262</v>
      </c>
      <c r="M62" s="14">
        <f>IF('Indicator Data'!S64="No data","x",IF('Indicator Data'!S64&gt;M$136,10,IF('Indicator Data'!S64&lt;M$135,0,10-(M$136-'Indicator Data'!S64)/(M$136-M$135)*10)))</f>
        <v>0.28983202086384097</v>
      </c>
      <c r="N62" s="135">
        <f>VLOOKUP(C62,'Indicator Data'!$C$5:$O$136,12,FALSE)/VLOOKUP(B62,'Indicator Data (national)'!$B$5:$AY$13,50,FALSE)*1000000</f>
        <v>3.6774869028576365E-4</v>
      </c>
      <c r="O62" s="14">
        <f t="shared" si="11"/>
        <v>3.6774869027311752E-5</v>
      </c>
      <c r="P62" s="54">
        <f t="shared" si="12"/>
        <v>0.24561540132458029</v>
      </c>
      <c r="Q62" s="47">
        <f t="shared" si="27"/>
        <v>3.1120878029753429</v>
      </c>
      <c r="R62" s="37">
        <f>IF(AND('Indicator Data'!AK64="No data",'Indicator Data'!AL64="No data"),0,SUM('Indicator Data'!AK64:AM64))</f>
        <v>0</v>
      </c>
      <c r="S62" s="14">
        <f t="shared" si="28"/>
        <v>0</v>
      </c>
      <c r="T62" s="43">
        <f>R62/'Indicator Data'!$BE64</f>
        <v>0</v>
      </c>
      <c r="U62" s="14">
        <f t="shared" si="29"/>
        <v>0</v>
      </c>
      <c r="V62" s="15">
        <f t="shared" si="33"/>
        <v>0</v>
      </c>
      <c r="W62" s="14">
        <f>IF('Indicator Data'!Z64="No data","x",IF('Indicator Data'!Z64&gt;W$136,10,IF('Indicator Data'!Z64&lt;W$135,0,10-(W$136-'Indicator Data'!Z64)/(W$136-W$135)*10)))</f>
        <v>7.4</v>
      </c>
      <c r="X62" s="14">
        <f>IF('Indicator Data'!Y64="No data","x",IF('Indicator Data'!Y64&gt;X$136,10,IF('Indicator Data'!Y64&lt;X$135,0,10-(X$136-'Indicator Data'!Y64)/(X$136-X$135)*10)))</f>
        <v>2.9272727272727277</v>
      </c>
      <c r="Y62" s="14">
        <f>IF('Indicator Data'!AD64="No data","x",IF('Indicator Data'!AD64&gt;Y$136,10,IF('Indicator Data'!AD64&lt;Y$135,0,10-(Y$136-'Indicator Data'!AD64)/(Y$136-Y$135)*10)))</f>
        <v>10</v>
      </c>
      <c r="Z62" s="140">
        <f>IF('Indicator Data'!AA64="No data","x",'Indicator Data'!AA64/'Indicator Data'!$BE64*100000)</f>
        <v>0</v>
      </c>
      <c r="AA62" s="138">
        <f t="shared" si="13"/>
        <v>0</v>
      </c>
      <c r="AB62" s="140">
        <f>IF('Indicator Data'!AB64="No data","x",'Indicator Data'!AB64/'Indicator Data'!$BE64*100000)</f>
        <v>5.7216403512225851</v>
      </c>
      <c r="AC62" s="138">
        <f t="shared" si="14"/>
        <v>9.1917351853446849</v>
      </c>
      <c r="AD62" s="54">
        <f t="shared" si="15"/>
        <v>5.9038015825234824</v>
      </c>
      <c r="AE62" s="14">
        <f>IF('Indicator Data'!T64="No data","x",IF('Indicator Data'!T64&gt;AE$136,10,IF('Indicator Data'!T64&lt;AE$135,0,10-(AE$136-'Indicator Data'!T64)/(AE$136-AE$135)*10)))</f>
        <v>9.5153846153846153</v>
      </c>
      <c r="AF62" s="14">
        <f>IF('Indicator Data'!U64="No data","x",IF('Indicator Data'!U64&gt;AF$136,10,IF('Indicator Data'!U64&lt;AF$135,0,10-(AF$136-'Indicator Data'!U64)/(AF$136-AF$135)*10)))</f>
        <v>2.4888947629644429</v>
      </c>
      <c r="AG62" s="54">
        <f t="shared" si="34"/>
        <v>6.0021396891745287</v>
      </c>
      <c r="AH62" s="14">
        <f>IF('Indicator Data'!AN64="No data","x",IF('Indicator Data'!AN64&gt;AH$136,10,IF('Indicator Data'!AN64&lt;AH$135,0,10-(AH$136-'Indicator Data'!AN64)/(AH$136-AH$135)*10)))</f>
        <v>1.6839935967026705</v>
      </c>
      <c r="AI62" s="14">
        <f>IF('Indicator Data'!AS64="No data","x",IF('Indicator Data'!AS64&gt;AI$136,10,IF('Indicator Data'!AS64&lt;AI$135,0,10-(AI$136-'Indicator Data'!AS64)/(AI$136-AI$135)*10)))</f>
        <v>2.2666691200372915</v>
      </c>
      <c r="AJ62" s="54">
        <f t="shared" si="16"/>
        <v>1.975331358369981</v>
      </c>
      <c r="AK62" s="37">
        <f>'Indicator Data'!AI64+'Indicator Data'!AH64*0.5+'Indicator Data'!AG64*0.25</f>
        <v>0</v>
      </c>
      <c r="AL62" s="44">
        <f>AK62/'Indicator Data'!BE64</f>
        <v>0</v>
      </c>
      <c r="AM62" s="54">
        <f t="shared" si="30"/>
        <v>0</v>
      </c>
      <c r="AN62" s="14" t="str">
        <f>IF('Indicator Data'!AJ64="No data","x",IF(('Indicator Data'!AJ64)^2&gt;AN$135,10,IF(('Indicator Data'!AJ64)^2&lt;AN$136,0,10-(AN$135-('Indicator Data'!AJ64)^2)/(AN$135-AN$136)*10)))</f>
        <v>x</v>
      </c>
      <c r="AO62" s="54" t="str">
        <f t="shared" si="17"/>
        <v>x</v>
      </c>
      <c r="AP62" s="38">
        <f t="shared" si="25"/>
        <v>3.9023191134540189</v>
      </c>
      <c r="AQ62" s="57">
        <f t="shared" si="26"/>
        <v>2.1613798937584585</v>
      </c>
    </row>
    <row r="63" spans="1:43" s="11" customFormat="1" x14ac:dyDescent="0.25">
      <c r="A63" s="11" t="s">
        <v>414</v>
      </c>
      <c r="B63" s="32" t="s">
        <v>14</v>
      </c>
      <c r="C63" s="32" t="s">
        <v>543</v>
      </c>
      <c r="D63" s="14">
        <f>IF('Indicator Data'!M65="No data",IF((0.1284*LN('Indicator Data'!BD65)-0.4735)&gt;D$136,0,IF((0.1284*LN('Indicator Data'!BD65)-0.4735)&lt;D$135,10,(D$136-(0.1284*LN('Indicator Data'!BD65)-0.4735))/(D$136-D$135)*10)),IF('Indicator Data'!M65&gt;D$136,0,IF('Indicator Data'!M65&lt;D$135,10,(D$136-'Indicator Data'!M65)/(D$136-D$135)*10)))</f>
        <v>8.7692307692307701</v>
      </c>
      <c r="E63" s="14">
        <f>IF('Indicator Data'!N65="No data","x",IF('Indicator Data'!N65&gt;E$136,10,IF('Indicator Data'!N65&lt;E$135,0,10-(E$136-'Indicator Data'!N65)/(E$136-E$135)*10)))</f>
        <v>4.9392166666666659</v>
      </c>
      <c r="F63" s="54">
        <f t="shared" si="31"/>
        <v>7.3092907219284591</v>
      </c>
      <c r="G63" s="14" t="str">
        <f>IF('Indicator Data'!AE65="No data","x",IF('Indicator Data'!AE65&gt;G$136,10,IF('Indicator Data'!AE65&lt;G$135,0,10-(G$136-'Indicator Data'!AE65)/(G$136-G$135)*10)))</f>
        <v>x</v>
      </c>
      <c r="H63" s="14">
        <f>IF('Indicator Data'!AF65="No data","x",IF('Indicator Data'!AF65&gt;H$136,10,IF('Indicator Data'!AF65&lt;H$135,0,10-(H$136-'Indicator Data'!AF65)/(H$136-H$135)*10)))</f>
        <v>4.5975000000000001</v>
      </c>
      <c r="I63" s="54">
        <f t="shared" si="32"/>
        <v>4.5975000000000001</v>
      </c>
      <c r="J63" s="37">
        <f>SUM('Indicator Data'!P65,SUM('Indicator Data'!Q65:R65)*1000000)</f>
        <v>3773244181</v>
      </c>
      <c r="K63" s="37">
        <f>J63/'Indicator Data (national)'!$AY$12</f>
        <v>22.348870412043617</v>
      </c>
      <c r="L63" s="14">
        <f t="shared" si="10"/>
        <v>0.44697740824087262</v>
      </c>
      <c r="M63" s="14">
        <f>IF('Indicator Data'!S65="No data","x",IF('Indicator Data'!S65&gt;M$136,10,IF('Indicator Data'!S65&lt;M$135,0,10-(M$136-'Indicator Data'!S65)/(M$136-M$135)*10)))</f>
        <v>0.28983202086384097</v>
      </c>
      <c r="N63" s="135">
        <f>VLOOKUP(C63,'Indicator Data'!$C$5:$O$136,12,FALSE)/VLOOKUP(B63,'Indicator Data (national)'!$B$5:$AY$13,50,FALSE)*1000000</f>
        <v>1.7552945093166664E-3</v>
      </c>
      <c r="O63" s="14">
        <f t="shared" si="11"/>
        <v>1.7552945093157746E-4</v>
      </c>
      <c r="P63" s="54">
        <f t="shared" si="12"/>
        <v>0.24566165285188171</v>
      </c>
      <c r="Q63" s="47">
        <f t="shared" si="27"/>
        <v>4.8654357741772003</v>
      </c>
      <c r="R63" s="37">
        <f>IF(AND('Indicator Data'!AK65="No data",'Indicator Data'!AL65="No data"),0,SUM('Indicator Data'!AK65:AM65))</f>
        <v>298613</v>
      </c>
      <c r="S63" s="14">
        <f t="shared" si="28"/>
        <v>8.2503623688024774</v>
      </c>
      <c r="T63" s="43">
        <f>R63/'Indicator Data'!$BE65</f>
        <v>8.1423202530171768E-2</v>
      </c>
      <c r="U63" s="14">
        <f t="shared" si="29"/>
        <v>9.4414137144940806</v>
      </c>
      <c r="V63" s="15">
        <f t="shared" si="33"/>
        <v>8.8458880416482799</v>
      </c>
      <c r="W63" s="14">
        <f>IF('Indicator Data'!Z65="No data","x",IF('Indicator Data'!Z65&gt;W$136,10,IF('Indicator Data'!Z65&lt;W$135,0,10-(W$136-'Indicator Data'!Z65)/(W$136-W$135)*10)))</f>
        <v>7.4</v>
      </c>
      <c r="X63" s="14">
        <f>IF('Indicator Data'!Y65="No data","x",IF('Indicator Data'!Y65&gt;X$136,10,IF('Indicator Data'!Y65&lt;X$135,0,10-(X$136-'Indicator Data'!Y65)/(X$136-X$135)*10)))</f>
        <v>2.9272727272727277</v>
      </c>
      <c r="Y63" s="14">
        <f>IF('Indicator Data'!AD65="No data","x",IF('Indicator Data'!AD65&gt;Y$136,10,IF('Indicator Data'!AD65&lt;Y$135,0,10-(Y$136-'Indicator Data'!AD65)/(Y$136-Y$135)*10)))</f>
        <v>10</v>
      </c>
      <c r="Z63" s="140">
        <f>IF('Indicator Data'!AA65="No data","x",'Indicator Data'!AA65/'Indicator Data'!$BE65*100000)</f>
        <v>6.8985845358820468</v>
      </c>
      <c r="AA63" s="138">
        <f t="shared" si="13"/>
        <v>7.674460693703189</v>
      </c>
      <c r="AB63" s="140">
        <f>IF('Indicator Data'!AB65="No data","x",'Indicator Data'!AB65/'Indicator Data'!$BE65*100000)</f>
        <v>9.5980306586184998</v>
      </c>
      <c r="AC63" s="138">
        <f t="shared" si="14"/>
        <v>9.9406071094956729</v>
      </c>
      <c r="AD63" s="54">
        <f t="shared" si="15"/>
        <v>7.588468106094318</v>
      </c>
      <c r="AE63" s="14">
        <f>IF('Indicator Data'!T65="No data","x",IF('Indicator Data'!T65&gt;AE$136,10,IF('Indicator Data'!T65&lt;AE$135,0,10-(AE$136-'Indicator Data'!T65)/(AE$136-AE$135)*10)))</f>
        <v>9.5153846153846153</v>
      </c>
      <c r="AF63" s="14">
        <f>IF('Indicator Data'!U65="No data","x",IF('Indicator Data'!U65&gt;AF$136,10,IF('Indicator Data'!U65&lt;AF$135,0,10-(AF$136-'Indicator Data'!U65)/(AF$136-AF$135)*10)))</f>
        <v>3.7555674193609478</v>
      </c>
      <c r="AG63" s="54">
        <f t="shared" si="34"/>
        <v>6.6354760173727811</v>
      </c>
      <c r="AH63" s="14">
        <f>IF('Indicator Data'!AN65="No data","x",IF('Indicator Data'!AN65&gt;AH$136,10,IF('Indicator Data'!AN65&lt;AH$135,0,10-(AH$136-'Indicator Data'!AN65)/(AH$136-AH$135)*10)))</f>
        <v>2.1985568698770477</v>
      </c>
      <c r="AI63" s="14">
        <f>IF('Indicator Data'!AS65="No data","x",IF('Indicator Data'!AS65&gt;AI$136,10,IF('Indicator Data'!AS65&lt;AI$135,0,10-(AI$136-'Indicator Data'!AS65)/(AI$136-AI$135)*10)))</f>
        <v>6.8999864919330491</v>
      </c>
      <c r="AJ63" s="54">
        <f t="shared" si="16"/>
        <v>4.5492716809050489</v>
      </c>
      <c r="AK63" s="37">
        <f>'Indicator Data'!AI65+'Indicator Data'!AH65*0.5+'Indicator Data'!AG65*0.25</f>
        <v>0</v>
      </c>
      <c r="AL63" s="44">
        <f>AK63/'Indicator Data'!BE65</f>
        <v>0</v>
      </c>
      <c r="AM63" s="54">
        <f t="shared" si="30"/>
        <v>0</v>
      </c>
      <c r="AN63" s="14" t="str">
        <f>IF('Indicator Data'!AJ65="No data","x",IF(('Indicator Data'!AJ65)^2&gt;AN$135,10,IF(('Indicator Data'!AJ65)^2&lt;AN$136,0,10-(AN$135-('Indicator Data'!AJ65)^2)/(AN$135-AN$136)*10)))</f>
        <v>x</v>
      </c>
      <c r="AO63" s="54" t="str">
        <f t="shared" si="17"/>
        <v>x</v>
      </c>
      <c r="AP63" s="38">
        <f t="shared" si="25"/>
        <v>5.2883818372936542</v>
      </c>
      <c r="AQ63" s="57">
        <f t="shared" si="26"/>
        <v>7.4793373463664148</v>
      </c>
    </row>
    <row r="64" spans="1:43" s="11" customFormat="1" x14ac:dyDescent="0.25">
      <c r="A64" s="11" t="s">
        <v>415</v>
      </c>
      <c r="B64" s="32" t="s">
        <v>14</v>
      </c>
      <c r="C64" s="32" t="s">
        <v>544</v>
      </c>
      <c r="D64" s="14">
        <f>IF('Indicator Data'!M66="No data",IF((0.1284*LN('Indicator Data'!BD66)-0.4735)&gt;D$136,0,IF((0.1284*LN('Indicator Data'!BD66)-0.4735)&lt;D$135,10,(D$136-(0.1284*LN('Indicator Data'!BD66)-0.4735))/(D$136-D$135)*10)),IF('Indicator Data'!M66&gt;D$136,0,IF('Indicator Data'!M66&lt;D$135,10,(D$136-'Indicator Data'!M66)/(D$136-D$135)*10)))</f>
        <v>5.0153846153846153</v>
      </c>
      <c r="E64" s="14">
        <f>IF('Indicator Data'!N66="No data","x",IF('Indicator Data'!N66&gt;E$136,10,IF('Indicator Data'!N66&lt;E$135,0,10-(E$136-'Indicator Data'!N66)/(E$136-E$135)*10)))</f>
        <v>1.2566450000000007</v>
      </c>
      <c r="F64" s="54">
        <f t="shared" si="31"/>
        <v>3.3606188574062634</v>
      </c>
      <c r="G64" s="14" t="str">
        <f>IF('Indicator Data'!AE66="No data","x",IF('Indicator Data'!AE66&gt;G$136,10,IF('Indicator Data'!AE66&lt;G$135,0,10-(G$136-'Indicator Data'!AE66)/(G$136-G$135)*10)))</f>
        <v>x</v>
      </c>
      <c r="H64" s="14">
        <f>IF('Indicator Data'!AF66="No data","x",IF('Indicator Data'!AF66&gt;H$136,10,IF('Indicator Data'!AF66&lt;H$135,0,10-(H$136-'Indicator Data'!AF66)/(H$136-H$135)*10)))</f>
        <v>4.7024999999999997</v>
      </c>
      <c r="I64" s="54">
        <f t="shared" si="32"/>
        <v>4.7024999999999997</v>
      </c>
      <c r="J64" s="37">
        <f>SUM('Indicator Data'!P66,SUM('Indicator Data'!Q66:R66)*1000000)</f>
        <v>3773244181</v>
      </c>
      <c r="K64" s="37">
        <f>J64/'Indicator Data (national)'!$AY$12</f>
        <v>22.348870412043617</v>
      </c>
      <c r="L64" s="14">
        <f t="shared" si="10"/>
        <v>0.44697740824087262</v>
      </c>
      <c r="M64" s="14">
        <f>IF('Indicator Data'!S66="No data","x",IF('Indicator Data'!S66&gt;M$136,10,IF('Indicator Data'!S66&lt;M$135,0,10-(M$136-'Indicator Data'!S66)/(M$136-M$135)*10)))</f>
        <v>0.28983202086384097</v>
      </c>
      <c r="N64" s="135">
        <f>VLOOKUP(C64,'Indicator Data'!$C$5:$O$136,12,FALSE)/VLOOKUP(B64,'Indicator Data (national)'!$B$5:$AY$13,50,FALSE)*1000000</f>
        <v>4.4658540362208096E-4</v>
      </c>
      <c r="O64" s="14">
        <f t="shared" si="11"/>
        <v>4.4658540362618737E-5</v>
      </c>
      <c r="P64" s="54">
        <f t="shared" si="12"/>
        <v>0.2456180292150254</v>
      </c>
      <c r="Q64" s="47">
        <f t="shared" si="27"/>
        <v>2.917338936006888</v>
      </c>
      <c r="R64" s="37">
        <f>IF(AND('Indicator Data'!AK66="No data",'Indicator Data'!AL66="No data"),0,SUM('Indicator Data'!AK66:AM66))</f>
        <v>0</v>
      </c>
      <c r="S64" s="14">
        <f t="shared" si="28"/>
        <v>0</v>
      </c>
      <c r="T64" s="43">
        <f>R64/'Indicator Data'!$BE66</f>
        <v>0</v>
      </c>
      <c r="U64" s="14">
        <f t="shared" si="29"/>
        <v>0</v>
      </c>
      <c r="V64" s="15">
        <f t="shared" si="33"/>
        <v>0</v>
      </c>
      <c r="W64" s="14">
        <f>IF('Indicator Data'!Z66="No data","x",IF('Indicator Data'!Z66&gt;W$136,10,IF('Indicator Data'!Z66&lt;W$135,0,10-(W$136-'Indicator Data'!Z66)/(W$136-W$135)*10)))</f>
        <v>7.4</v>
      </c>
      <c r="X64" s="14">
        <f>IF('Indicator Data'!Y66="No data","x",IF('Indicator Data'!Y66&gt;X$136,10,IF('Indicator Data'!Y66&lt;X$135,0,10-(X$136-'Indicator Data'!Y66)/(X$136-X$135)*10)))</f>
        <v>2.9272727272727277</v>
      </c>
      <c r="Y64" s="14">
        <f>IF('Indicator Data'!AD66="No data","x",IF('Indicator Data'!AD66&gt;Y$136,10,IF('Indicator Data'!AD66&lt;Y$135,0,10-(Y$136-'Indicator Data'!AD66)/(Y$136-Y$135)*10)))</f>
        <v>10</v>
      </c>
      <c r="Z64" s="140">
        <f>IF('Indicator Data'!AA66="No data","x",'Indicator Data'!AA66/'Indicator Data'!$BE66*100000)</f>
        <v>0</v>
      </c>
      <c r="AA64" s="138">
        <f t="shared" si="13"/>
        <v>0</v>
      </c>
      <c r="AB64" s="140">
        <f>IF('Indicator Data'!AB66="No data","x",'Indicator Data'!AB66/'Indicator Data'!$BE66*100000)</f>
        <v>2.6452347721748186</v>
      </c>
      <c r="AC64" s="138">
        <f t="shared" si="14"/>
        <v>8.0748807432099525</v>
      </c>
      <c r="AD64" s="54">
        <f t="shared" si="15"/>
        <v>5.6804306940965361</v>
      </c>
      <c r="AE64" s="14">
        <f>IF('Indicator Data'!T66="No data","x",IF('Indicator Data'!T66&gt;AE$136,10,IF('Indicator Data'!T66&lt;AE$135,0,10-(AE$136-'Indicator Data'!T66)/(AE$136-AE$135)*10)))</f>
        <v>9.5153846153846153</v>
      </c>
      <c r="AF64" s="14">
        <f>IF('Indicator Data'!U66="No data","x",IF('Indicator Data'!U66&gt;AF$136,10,IF('Indicator Data'!U66&lt;AF$135,0,10-(AF$136-'Indicator Data'!U66)/(AF$136-AF$135)*10)))</f>
        <v>3.8222183462502644</v>
      </c>
      <c r="AG64" s="54">
        <f t="shared" si="34"/>
        <v>6.6688014808174394</v>
      </c>
      <c r="AH64" s="14">
        <f>IF('Indicator Data'!AN66="No data","x",IF('Indicator Data'!AN66&gt;AH$136,10,IF('Indicator Data'!AN66&lt;AH$135,0,10-(AH$136-'Indicator Data'!AN66)/(AH$136-AH$135)*10)))</f>
        <v>3.9293641286503984</v>
      </c>
      <c r="AI64" s="14">
        <f>IF('Indicator Data'!AS66="No data","x",IF('Indicator Data'!AS66&gt;AI$136,10,IF('Indicator Data'!AS66&lt;AI$135,0,10-(AI$136-'Indicator Data'!AS66)/(AI$136-AI$135)*10)))</f>
        <v>2.5666740323978852</v>
      </c>
      <c r="AJ64" s="54">
        <f t="shared" si="16"/>
        <v>3.2480190805241418</v>
      </c>
      <c r="AK64" s="37">
        <f>'Indicator Data'!AI66+'Indicator Data'!AH66*0.5+'Indicator Data'!AG66*0.25</f>
        <v>0</v>
      </c>
      <c r="AL64" s="44">
        <f>AK64/'Indicator Data'!BE66</f>
        <v>0</v>
      </c>
      <c r="AM64" s="54">
        <f t="shared" si="30"/>
        <v>0</v>
      </c>
      <c r="AN64" s="14" t="str">
        <f>IF('Indicator Data'!AJ66="No data","x",IF(('Indicator Data'!AJ66)^2&gt;AN$135,10,IF(('Indicator Data'!AJ66)^2&lt;AN$136,0,10-(AN$135-('Indicator Data'!AJ66)^2)/(AN$135-AN$136)*10)))</f>
        <v>x</v>
      </c>
      <c r="AO64" s="54" t="str">
        <f t="shared" si="17"/>
        <v>x</v>
      </c>
      <c r="AP64" s="38">
        <f t="shared" si="25"/>
        <v>4.335421855164185</v>
      </c>
      <c r="AQ64" s="57">
        <f t="shared" si="26"/>
        <v>2.4343930577692792</v>
      </c>
    </row>
    <row r="65" spans="1:43" s="11" customFormat="1" x14ac:dyDescent="0.25">
      <c r="A65" s="11" t="s">
        <v>416</v>
      </c>
      <c r="B65" s="32" t="s">
        <v>14</v>
      </c>
      <c r="C65" s="32" t="s">
        <v>545</v>
      </c>
      <c r="D65" s="14">
        <f>IF('Indicator Data'!M67="No data",IF((0.1284*LN('Indicator Data'!BD67)-0.4735)&gt;D$136,0,IF((0.1284*LN('Indicator Data'!BD67)-0.4735)&lt;D$135,10,(D$136-(0.1284*LN('Indicator Data'!BD67)-0.4735))/(D$136-D$135)*10)),IF('Indicator Data'!M67&gt;D$136,0,IF('Indicator Data'!M67&lt;D$135,10,(D$136-'Indicator Data'!M67)/(D$136-D$135)*10)))</f>
        <v>7.8307692307692296</v>
      </c>
      <c r="E65" s="14">
        <f>IF('Indicator Data'!N67="No data","x",IF('Indicator Data'!N67&gt;E$136,10,IF('Indicator Data'!N67&lt;E$135,0,10-(E$136-'Indicator Data'!N67)/(E$136-E$135)*10)))</f>
        <v>0.95087499999999814</v>
      </c>
      <c r="F65" s="54">
        <f t="shared" si="31"/>
        <v>5.3379795493467572</v>
      </c>
      <c r="G65" s="14" t="str">
        <f>IF('Indicator Data'!AE67="No data","x",IF('Indicator Data'!AE67&gt;G$136,10,IF('Indicator Data'!AE67&lt;G$135,0,10-(G$136-'Indicator Data'!AE67)/(G$136-G$135)*10)))</f>
        <v>x</v>
      </c>
      <c r="H65" s="14">
        <f>IF('Indicator Data'!AF67="No data","x",IF('Indicator Data'!AF67&gt;H$136,10,IF('Indicator Data'!AF67&lt;H$135,0,10-(H$136-'Indicator Data'!AF67)/(H$136-H$135)*10)))</f>
        <v>3.2575000000000012</v>
      </c>
      <c r="I65" s="54">
        <f t="shared" si="32"/>
        <v>3.2575000000000012</v>
      </c>
      <c r="J65" s="37">
        <f>SUM('Indicator Data'!P67,SUM('Indicator Data'!Q67:R67)*1000000)</f>
        <v>3773244181</v>
      </c>
      <c r="K65" s="37">
        <f>J65/'Indicator Data (national)'!$AY$12</f>
        <v>22.348870412043617</v>
      </c>
      <c r="L65" s="14">
        <f t="shared" si="10"/>
        <v>0.44697740824087262</v>
      </c>
      <c r="M65" s="14">
        <f>IF('Indicator Data'!S67="No data","x",IF('Indicator Data'!S67&gt;M$136,10,IF('Indicator Data'!S67&lt;M$135,0,10-(M$136-'Indicator Data'!S67)/(M$136-M$135)*10)))</f>
        <v>0.28983202086384097</v>
      </c>
      <c r="N65" s="135">
        <f>VLOOKUP(C65,'Indicator Data'!$C$5:$O$136,12,FALSE)/VLOOKUP(B65,'Indicator Data (national)'!$B$5:$AY$13,50,FALSE)*1000000</f>
        <v>3.3792112781982675E-4</v>
      </c>
      <c r="O65" s="14">
        <f t="shared" si="11"/>
        <v>3.3792112782649042E-5</v>
      </c>
      <c r="P65" s="54">
        <f t="shared" si="12"/>
        <v>0.24561440707249874</v>
      </c>
      <c r="Q65" s="47">
        <f t="shared" si="27"/>
        <v>3.5447683764415032</v>
      </c>
      <c r="R65" s="37">
        <f>IF(AND('Indicator Data'!AK67="No data",'Indicator Data'!AL67="No data"),0,SUM('Indicator Data'!AK67:AM67))</f>
        <v>0</v>
      </c>
      <c r="S65" s="14">
        <f t="shared" si="28"/>
        <v>0</v>
      </c>
      <c r="T65" s="43">
        <f>R65/'Indicator Data'!$BE67</f>
        <v>0</v>
      </c>
      <c r="U65" s="14">
        <f t="shared" si="29"/>
        <v>0</v>
      </c>
      <c r="V65" s="15">
        <f t="shared" si="33"/>
        <v>0</v>
      </c>
      <c r="W65" s="14">
        <f>IF('Indicator Data'!Z67="No data","x",IF('Indicator Data'!Z67&gt;W$136,10,IF('Indicator Data'!Z67&lt;W$135,0,10-(W$136-'Indicator Data'!Z67)/(W$136-W$135)*10)))</f>
        <v>7.4</v>
      </c>
      <c r="X65" s="14">
        <f>IF('Indicator Data'!Y67="No data","x",IF('Indicator Data'!Y67&gt;X$136,10,IF('Indicator Data'!Y67&lt;X$135,0,10-(X$136-'Indicator Data'!Y67)/(X$136-X$135)*10)))</f>
        <v>2.9272727272727277</v>
      </c>
      <c r="Y65" s="14">
        <f>IF('Indicator Data'!AD67="No data","x",IF('Indicator Data'!AD67&gt;Y$136,10,IF('Indicator Data'!AD67&lt;Y$135,0,10-(Y$136-'Indicator Data'!AD67)/(Y$136-Y$135)*10)))</f>
        <v>10</v>
      </c>
      <c r="Z65" s="140">
        <f>IF('Indicator Data'!AA67="No data","x",'Indicator Data'!AA67/'Indicator Data'!$BE67*100000)</f>
        <v>0</v>
      </c>
      <c r="AA65" s="138">
        <f t="shared" si="13"/>
        <v>0</v>
      </c>
      <c r="AB65" s="140">
        <f>IF('Indicator Data'!AB67="No data","x",'Indicator Data'!AB67/'Indicator Data'!$BE67*100000)</f>
        <v>4.9203487276311773</v>
      </c>
      <c r="AC65" s="138">
        <f t="shared" si="14"/>
        <v>8.9733196143185623</v>
      </c>
      <c r="AD65" s="54">
        <f t="shared" si="15"/>
        <v>5.8601184683182579</v>
      </c>
      <c r="AE65" s="14">
        <f>IF('Indicator Data'!T67="No data","x",IF('Indicator Data'!T67&gt;AE$136,10,IF('Indicator Data'!T67&lt;AE$135,0,10-(AE$136-'Indicator Data'!T67)/(AE$136-AE$135)*10)))</f>
        <v>9.5153846153846153</v>
      </c>
      <c r="AF65" s="14">
        <f>IF('Indicator Data'!U67="No data","x",IF('Indicator Data'!U67&gt;AF$136,10,IF('Indicator Data'!U67&lt;AF$135,0,10-(AF$136-'Indicator Data'!U67)/(AF$136-AF$135)*10)))</f>
        <v>1.2888851254424587</v>
      </c>
      <c r="AG65" s="54">
        <f t="shared" si="34"/>
        <v>5.402134870413537</v>
      </c>
      <c r="AH65" s="14">
        <f>IF('Indicator Data'!AN67="No data","x",IF('Indicator Data'!AN67&gt;AH$136,10,IF('Indicator Data'!AN67&lt;AH$135,0,10-(AH$136-'Indicator Data'!AN67)/(AH$136-AH$135)*10)))</f>
        <v>2.525987740260204</v>
      </c>
      <c r="AI65" s="14">
        <f>IF('Indicator Data'!AS67="No data","x",IF('Indicator Data'!AS67&gt;AI$136,10,IF('Indicator Data'!AS67&lt;AI$135,0,10-(AI$136-'Indicator Data'!AS67)/(AI$136-AI$135)*10)))</f>
        <v>2.2666535188951862</v>
      </c>
      <c r="AJ65" s="54">
        <f t="shared" si="16"/>
        <v>2.3963206295776951</v>
      </c>
      <c r="AK65" s="37">
        <f>'Indicator Data'!AI67+'Indicator Data'!AH67*0.5+'Indicator Data'!AG67*0.25</f>
        <v>0</v>
      </c>
      <c r="AL65" s="44">
        <f>AK65/'Indicator Data'!BE67</f>
        <v>0</v>
      </c>
      <c r="AM65" s="54">
        <f t="shared" si="30"/>
        <v>0</v>
      </c>
      <c r="AN65" s="14" t="str">
        <f>IF('Indicator Data'!AJ67="No data","x",IF(('Indicator Data'!AJ67)^2&gt;AN$135,10,IF(('Indicator Data'!AJ67)^2&lt;AN$136,0,10-(AN$135-('Indicator Data'!AJ67)^2)/(AN$135-AN$136)*10)))</f>
        <v>x</v>
      </c>
      <c r="AO65" s="54" t="str">
        <f t="shared" si="17"/>
        <v>x</v>
      </c>
      <c r="AP65" s="38">
        <f t="shared" si="25"/>
        <v>3.7709850005853083</v>
      </c>
      <c r="AQ65" s="57">
        <f t="shared" si="26"/>
        <v>2.0802220749408602</v>
      </c>
    </row>
    <row r="66" spans="1:43" s="11" customFormat="1" x14ac:dyDescent="0.25">
      <c r="A66" s="11" t="s">
        <v>417</v>
      </c>
      <c r="B66" s="32" t="s">
        <v>14</v>
      </c>
      <c r="C66" s="32" t="s">
        <v>546</v>
      </c>
      <c r="D66" s="14">
        <f>IF('Indicator Data'!M68="No data",IF((0.1284*LN('Indicator Data'!BD68)-0.4735)&gt;D$136,0,IF((0.1284*LN('Indicator Data'!BD68)-0.4735)&lt;D$135,10,(D$136-(0.1284*LN('Indicator Data'!BD68)-0.4735))/(D$136-D$135)*10)),IF('Indicator Data'!M68&gt;D$136,0,IF('Indicator Data'!M68&lt;D$135,10,(D$136-'Indicator Data'!M68)/(D$136-D$135)*10)))</f>
        <v>9.9230769230769251</v>
      </c>
      <c r="E66" s="14">
        <f>IF('Indicator Data'!N68="No data","x",IF('Indicator Data'!N68&gt;E$136,10,IF('Indicator Data'!N68&lt;E$135,0,10-(E$136-'Indicator Data'!N68)/(E$136-E$135)*10)))</f>
        <v>10</v>
      </c>
      <c r="F66" s="54">
        <f t="shared" si="31"/>
        <v>9.9621820503311813</v>
      </c>
      <c r="G66" s="14" t="str">
        <f>IF('Indicator Data'!AE68="No data","x",IF('Indicator Data'!AE68&gt;G$136,10,IF('Indicator Data'!AE68&lt;G$135,0,10-(G$136-'Indicator Data'!AE68)/(G$136-G$135)*10)))</f>
        <v>x</v>
      </c>
      <c r="H66" s="14">
        <f>IF('Indicator Data'!AF68="No data","x",IF('Indicator Data'!AF68&gt;H$136,10,IF('Indicator Data'!AF68&lt;H$135,0,10-(H$136-'Indicator Data'!AF68)/(H$136-H$135)*10)))</f>
        <v>2.1199999999999992</v>
      </c>
      <c r="I66" s="54">
        <f t="shared" si="32"/>
        <v>2.1199999999999992</v>
      </c>
      <c r="J66" s="37">
        <f>SUM('Indicator Data'!P68,SUM('Indicator Data'!Q68:R68)*1000000)</f>
        <v>3773244181</v>
      </c>
      <c r="K66" s="37">
        <f>J66/'Indicator Data (national)'!$AY$12</f>
        <v>22.348870412043617</v>
      </c>
      <c r="L66" s="14">
        <f t="shared" si="10"/>
        <v>0.44697740824087262</v>
      </c>
      <c r="M66" s="14">
        <f>IF('Indicator Data'!S68="No data","x",IF('Indicator Data'!S68&gt;M$136,10,IF('Indicator Data'!S68&lt;M$135,0,10-(M$136-'Indicator Data'!S68)/(M$136-M$135)*10)))</f>
        <v>0.28983202086384097</v>
      </c>
      <c r="N66" s="135">
        <f>VLOOKUP(C66,'Indicator Data'!$C$5:$O$136,12,FALSE)/VLOOKUP(B66,'Indicator Data (national)'!$B$5:$AY$13,50,FALSE)*1000000</f>
        <v>3.5539109188673242E-3</v>
      </c>
      <c r="O66" s="14">
        <f t="shared" si="11"/>
        <v>3.5539109188675866E-4</v>
      </c>
      <c r="P66" s="54">
        <f t="shared" si="12"/>
        <v>0.24572160673220012</v>
      </c>
      <c r="Q66" s="47">
        <f t="shared" si="27"/>
        <v>5.5725214268486409</v>
      </c>
      <c r="R66" s="37">
        <f>IF(AND('Indicator Data'!AK68="No data",'Indicator Data'!AL68="No data"),0,SUM('Indicator Data'!AK68:AM68))</f>
        <v>88570</v>
      </c>
      <c r="S66" s="14">
        <f t="shared" si="28"/>
        <v>6.4909554822593281</v>
      </c>
      <c r="T66" s="43">
        <f>R66/'Indicator Data'!$BE68</f>
        <v>1.6104406447071923E-2</v>
      </c>
      <c r="U66" s="14">
        <f t="shared" si="29"/>
        <v>6.3306932437770467</v>
      </c>
      <c r="V66" s="15">
        <f t="shared" si="33"/>
        <v>6.4108243630181878</v>
      </c>
      <c r="W66" s="14">
        <f>IF('Indicator Data'!Z68="No data","x",IF('Indicator Data'!Z68&gt;W$136,10,IF('Indicator Data'!Z68&lt;W$135,0,10-(W$136-'Indicator Data'!Z68)/(W$136-W$135)*10)))</f>
        <v>7.4</v>
      </c>
      <c r="X66" s="14">
        <f>IF('Indicator Data'!Y68="No data","x",IF('Indicator Data'!Y68&gt;X$136,10,IF('Indicator Data'!Y68&lt;X$135,0,10-(X$136-'Indicator Data'!Y68)/(X$136-X$135)*10)))</f>
        <v>2.9272727272727277</v>
      </c>
      <c r="Y66" s="14">
        <f>IF('Indicator Data'!AD68="No data","x",IF('Indicator Data'!AD68&gt;Y$136,10,IF('Indicator Data'!AD68&lt;Y$135,0,10-(Y$136-'Indicator Data'!AD68)/(Y$136-Y$135)*10)))</f>
        <v>10</v>
      </c>
      <c r="Z66" s="140">
        <f>IF('Indicator Data'!AA68="No data","x",'Indicator Data'!AA68/'Indicator Data'!$BE68*100000)</f>
        <v>295.74141454400456</v>
      </c>
      <c r="AA66" s="138">
        <f t="shared" si="13"/>
        <v>10</v>
      </c>
      <c r="AB66" s="140">
        <f>IF('Indicator Data'!AB68="No data","x",'Indicator Data'!AB68/'Indicator Data'!$BE68*100000)</f>
        <v>8.8731515707023814</v>
      </c>
      <c r="AC66" s="138">
        <f t="shared" si="14"/>
        <v>9.8269263339250159</v>
      </c>
      <c r="AD66" s="54">
        <f t="shared" si="15"/>
        <v>8.0308398122395488</v>
      </c>
      <c r="AE66" s="14">
        <f>IF('Indicator Data'!T68="No data","x",IF('Indicator Data'!T68&gt;AE$136,10,IF('Indicator Data'!T68&lt;AE$135,0,10-(AE$136-'Indicator Data'!T68)/(AE$136-AE$135)*10)))</f>
        <v>9.5153846153846153</v>
      </c>
      <c r="AF66" s="14">
        <f>IF('Indicator Data'!U68="No data","x",IF('Indicator Data'!U68&gt;AF$136,10,IF('Indicator Data'!U68&lt;AF$135,0,10-(AF$136-'Indicator Data'!U68)/(AF$136-AF$135)*10)))</f>
        <v>8.3555411868685159</v>
      </c>
      <c r="AG66" s="54">
        <f t="shared" si="34"/>
        <v>8.9354629011265665</v>
      </c>
      <c r="AH66" s="14">
        <f>IF('Indicator Data'!AN68="No data","x",IF('Indicator Data'!AN68&gt;AH$136,10,IF('Indicator Data'!AN68&lt;AH$135,0,10-(AH$136-'Indicator Data'!AN68)/(AH$136-AH$135)*10)))</f>
        <v>7.7651535041986159</v>
      </c>
      <c r="AI66" s="14">
        <f>IF('Indicator Data'!AS68="No data","x",IF('Indicator Data'!AS68&gt;AI$136,10,IF('Indicator Data'!AS68&lt;AI$135,0,10-(AI$136-'Indicator Data'!AS68)/(AI$136-AI$135)*10)))</f>
        <v>6.8999998499690189</v>
      </c>
      <c r="AJ66" s="54">
        <f t="shared" si="16"/>
        <v>7.3325766770838179</v>
      </c>
      <c r="AK66" s="37">
        <f>'Indicator Data'!AI68+'Indicator Data'!AH68*0.5+'Indicator Data'!AG68*0.25</f>
        <v>17005.65297412757</v>
      </c>
      <c r="AL66" s="44">
        <f>AK66/'Indicator Data'!BE68</f>
        <v>3.0920847622581899E-3</v>
      </c>
      <c r="AM66" s="54">
        <f t="shared" si="30"/>
        <v>0.3092084762258196</v>
      </c>
      <c r="AN66" s="14" t="str">
        <f>IF('Indicator Data'!AJ68="No data","x",IF(('Indicator Data'!AJ68)^2&gt;AN$135,10,IF(('Indicator Data'!AJ68)^2&lt;AN$136,0,10-(AN$135-('Indicator Data'!AJ68)^2)/(AN$135-AN$136)*10)))</f>
        <v>x</v>
      </c>
      <c r="AO66" s="54" t="str">
        <f t="shared" si="17"/>
        <v>x</v>
      </c>
      <c r="AP66" s="38">
        <f t="shared" si="25"/>
        <v>7.0443344602776445</v>
      </c>
      <c r="AQ66" s="57">
        <f t="shared" si="26"/>
        <v>6.7390387879025537</v>
      </c>
    </row>
    <row r="67" spans="1:43" s="11" customFormat="1" x14ac:dyDescent="0.25">
      <c r="A67" s="11" t="s">
        <v>418</v>
      </c>
      <c r="B67" s="32" t="s">
        <v>14</v>
      </c>
      <c r="C67" s="32" t="s">
        <v>547</v>
      </c>
      <c r="D67" s="14">
        <f>IF('Indicator Data'!M69="No data",IF((0.1284*LN('Indicator Data'!BD69)-0.4735)&gt;D$136,0,IF((0.1284*LN('Indicator Data'!BD69)-0.4735)&lt;D$135,10,(D$136-(0.1284*LN('Indicator Data'!BD69)-0.4735))/(D$136-D$135)*10)),IF('Indicator Data'!M69&gt;D$136,0,IF('Indicator Data'!M69&lt;D$135,10,(D$136-'Indicator Data'!M69)/(D$136-D$135)*10)))</f>
        <v>6.2923076923076913</v>
      </c>
      <c r="E67" s="14">
        <f>IF('Indicator Data'!N69="No data","x",IF('Indicator Data'!N69&gt;E$136,10,IF('Indicator Data'!N69&lt;E$135,0,10-(E$136-'Indicator Data'!N69)/(E$136-E$135)*10)))</f>
        <v>3.8108550000000001</v>
      </c>
      <c r="F67" s="54">
        <f t="shared" si="31"/>
        <v>5.1799645856606746</v>
      </c>
      <c r="G67" s="14" t="str">
        <f>IF('Indicator Data'!AE69="No data","x",IF('Indicator Data'!AE69&gt;G$136,10,IF('Indicator Data'!AE69&lt;G$135,0,10-(G$136-'Indicator Data'!AE69)/(G$136-G$135)*10)))</f>
        <v>x</v>
      </c>
      <c r="H67" s="14">
        <f>IF('Indicator Data'!AF69="No data","x",IF('Indicator Data'!AF69&gt;H$136,10,IF('Indicator Data'!AF69&lt;H$135,0,10-(H$136-'Indicator Data'!AF69)/(H$136-H$135)*10)))</f>
        <v>3.9224999999999994</v>
      </c>
      <c r="I67" s="54">
        <f t="shared" si="32"/>
        <v>3.9224999999999994</v>
      </c>
      <c r="J67" s="37">
        <f>SUM('Indicator Data'!P69,SUM('Indicator Data'!Q69:R69)*1000000)</f>
        <v>3773244181</v>
      </c>
      <c r="K67" s="37">
        <f>J67/'Indicator Data (national)'!$AY$12</f>
        <v>22.348870412043617</v>
      </c>
      <c r="L67" s="14">
        <f t="shared" si="10"/>
        <v>0.44697740824087262</v>
      </c>
      <c r="M67" s="14">
        <f>IF('Indicator Data'!S69="No data","x",IF('Indicator Data'!S69&gt;M$136,10,IF('Indicator Data'!S69&lt;M$135,0,10-(M$136-'Indicator Data'!S69)/(M$136-M$135)*10)))</f>
        <v>0.28983202086384097</v>
      </c>
      <c r="N67" s="135">
        <f>VLOOKUP(C67,'Indicator Data'!$C$5:$O$136,12,FALSE)/VLOOKUP(B67,'Indicator Data (national)'!$B$5:$AY$13,50,FALSE)*1000000</f>
        <v>1.3542983247617469E-3</v>
      </c>
      <c r="O67" s="14">
        <f t="shared" si="11"/>
        <v>1.3542983247560869E-4</v>
      </c>
      <c r="P67" s="54">
        <f t="shared" si="12"/>
        <v>0.24564828631239641</v>
      </c>
      <c r="Q67" s="47">
        <f t="shared" si="27"/>
        <v>3.6320193644084364</v>
      </c>
      <c r="R67" s="37">
        <f>IF(AND('Indicator Data'!AK69="No data",'Indicator Data'!AL69="No data"),0,SUM('Indicator Data'!AK69:AM69))</f>
        <v>0</v>
      </c>
      <c r="S67" s="14">
        <f t="shared" si="28"/>
        <v>0</v>
      </c>
      <c r="T67" s="43">
        <f>R67/'Indicator Data'!$BE69</f>
        <v>0</v>
      </c>
      <c r="U67" s="14">
        <f t="shared" si="29"/>
        <v>0</v>
      </c>
      <c r="V67" s="15">
        <f t="shared" si="33"/>
        <v>0</v>
      </c>
      <c r="W67" s="14">
        <f>IF('Indicator Data'!Z69="No data","x",IF('Indicator Data'!Z69&gt;W$136,10,IF('Indicator Data'!Z69&lt;W$135,0,10-(W$136-'Indicator Data'!Z69)/(W$136-W$135)*10)))</f>
        <v>7.4</v>
      </c>
      <c r="X67" s="14">
        <f>IF('Indicator Data'!Y69="No data","x",IF('Indicator Data'!Y69&gt;X$136,10,IF('Indicator Data'!Y69&lt;X$135,0,10-(X$136-'Indicator Data'!Y69)/(X$136-X$135)*10)))</f>
        <v>2.9272727272727277</v>
      </c>
      <c r="Y67" s="14">
        <f>IF('Indicator Data'!AD69="No data","x",IF('Indicator Data'!AD69&gt;Y$136,10,IF('Indicator Data'!AD69&lt;Y$135,0,10-(Y$136-'Indicator Data'!AD69)/(Y$136-Y$135)*10)))</f>
        <v>10</v>
      </c>
      <c r="Z67" s="140">
        <f>IF('Indicator Data'!AA69="No data","x",'Indicator Data'!AA69/'Indicator Data'!$BE69*100000)</f>
        <v>16.811545415000804</v>
      </c>
      <c r="AA67" s="138">
        <f t="shared" si="13"/>
        <v>8.7202860103414963</v>
      </c>
      <c r="AB67" s="140">
        <f>IF('Indicator Data'!AB69="No data","x",'Indicator Data'!AB69/'Indicator Data'!$BE69*100000)</f>
        <v>1.6629031652956165</v>
      </c>
      <c r="AC67" s="138">
        <f t="shared" si="14"/>
        <v>7.4028898666062144</v>
      </c>
      <c r="AD67" s="54">
        <f t="shared" si="15"/>
        <v>7.2900897208440885</v>
      </c>
      <c r="AE67" s="14">
        <f>IF('Indicator Data'!T69="No data","x",IF('Indicator Data'!T69&gt;AE$136,10,IF('Indicator Data'!T69&lt;AE$135,0,10-(AE$136-'Indicator Data'!T69)/(AE$136-AE$135)*10)))</f>
        <v>9.5153846153846153</v>
      </c>
      <c r="AF67" s="14">
        <f>IF('Indicator Data'!U69="No data","x",IF('Indicator Data'!U69&gt;AF$136,10,IF('Indicator Data'!U69&lt;AF$135,0,10-(AF$136-'Indicator Data'!U69)/(AF$136-AF$135)*10)))</f>
        <v>1.7555464550961926</v>
      </c>
      <c r="AG67" s="54">
        <f t="shared" si="34"/>
        <v>5.6354655352404039</v>
      </c>
      <c r="AH67" s="14">
        <f>IF('Indicator Data'!AN69="No data","x",IF('Indicator Data'!AN69&gt;AH$136,10,IF('Indicator Data'!AN69&lt;AH$135,0,10-(AH$136-'Indicator Data'!AN69)/(AH$136-AH$135)*10)))</f>
        <v>2.1985441894797084</v>
      </c>
      <c r="AI67" s="14">
        <f>IF('Indicator Data'!AS69="No data","x",IF('Indicator Data'!AS69&gt;AI$136,10,IF('Indicator Data'!AS69&lt;AI$135,0,10-(AI$136-'Indicator Data'!AS69)/(AI$136-AI$135)*10)))</f>
        <v>2.8333204747498453</v>
      </c>
      <c r="AJ67" s="54">
        <f t="shared" si="16"/>
        <v>2.5159323321147768</v>
      </c>
      <c r="AK67" s="37">
        <f>'Indicator Data'!AI69+'Indicator Data'!AH69*0.5+'Indicator Data'!AG69*0.25</f>
        <v>304962.48314064334</v>
      </c>
      <c r="AL67" s="44">
        <f>AK67/'Indicator Data'!BE69</f>
        <v>6.1844277867193521E-2</v>
      </c>
      <c r="AM67" s="54">
        <f t="shared" si="30"/>
        <v>6.1844277867193522</v>
      </c>
      <c r="AN67" s="14" t="str">
        <f>IF('Indicator Data'!AJ69="No data","x",IF(('Indicator Data'!AJ69)^2&gt;AN$135,10,IF(('Indicator Data'!AJ69)^2&lt;AN$136,0,10-(AN$135-('Indicator Data'!AJ69)^2)/(AN$135-AN$136)*10)))</f>
        <v>x</v>
      </c>
      <c r="AO67" s="54" t="str">
        <f t="shared" si="17"/>
        <v>x</v>
      </c>
      <c r="AP67" s="38">
        <f t="shared" ref="AP67:AP98" si="35">IF(AO67="x",(10-GEOMEAN(((10-AD67)/10*9+1),((10-AG67)/10*9+1),((10-AM67)/10*9+1),((10-AJ67)/10*9+1)))/9*10,(10-GEOMEAN(((10-AD67)/10*9+1),((10-AG67)/10*9+1),((10-AM67)/10*9+1),((10-AO67)/10*9+1),((10-AJ67)/10*9+1)))/9*10)</f>
        <v>5.655340649114903</v>
      </c>
      <c r="AQ67" s="57">
        <f t="shared" ref="AQ67:AQ98" si="36">(10-GEOMEAN(((10-V67)/10*9+1),((10-AP67)/10*9+1)))/9*10</f>
        <v>3.3252475238166439</v>
      </c>
    </row>
    <row r="68" spans="1:43" s="11" customFormat="1" x14ac:dyDescent="0.25">
      <c r="A68" s="11" t="s">
        <v>419</v>
      </c>
      <c r="B68" s="32" t="s">
        <v>14</v>
      </c>
      <c r="C68" s="32" t="s">
        <v>548</v>
      </c>
      <c r="D68" s="14">
        <f>IF('Indicator Data'!M70="No data",IF((0.1284*LN('Indicator Data'!BD70)-0.4735)&gt;D$136,0,IF((0.1284*LN('Indicator Data'!BD70)-0.4735)&lt;D$135,10,(D$136-(0.1284*LN('Indicator Data'!BD70)-0.4735))/(D$136-D$135)*10)),IF('Indicator Data'!M70&gt;D$136,0,IF('Indicator Data'!M70&lt;D$135,10,(D$136-'Indicator Data'!M70)/(D$136-D$135)*10)))</f>
        <v>9.1846153846153857</v>
      </c>
      <c r="E68" s="14">
        <f>IF('Indicator Data'!N70="No data","x",IF('Indicator Data'!N70&gt;E$136,10,IF('Indicator Data'!N70&lt;E$135,0,10-(E$136-'Indicator Data'!N70)/(E$136-E$135)*10)))</f>
        <v>7.2831583333333327</v>
      </c>
      <c r="F68" s="54">
        <f t="shared" si="31"/>
        <v>8.3955016642987879</v>
      </c>
      <c r="G68" s="14" t="str">
        <f>IF('Indicator Data'!AE70="No data","x",IF('Indicator Data'!AE70&gt;G$136,10,IF('Indicator Data'!AE70&lt;G$135,0,10-(G$136-'Indicator Data'!AE70)/(G$136-G$135)*10)))</f>
        <v>x</v>
      </c>
      <c r="H68" s="14">
        <f>IF('Indicator Data'!AF70="No data","x",IF('Indicator Data'!AF70&gt;H$136,10,IF('Indicator Data'!AF70&lt;H$135,0,10-(H$136-'Indicator Data'!AF70)/(H$136-H$135)*10)))</f>
        <v>3.3524999999999991</v>
      </c>
      <c r="I68" s="54">
        <f t="shared" si="32"/>
        <v>3.3524999999999991</v>
      </c>
      <c r="J68" s="37">
        <f>SUM('Indicator Data'!P70,SUM('Indicator Data'!Q70:R70)*1000000)</f>
        <v>3773244181</v>
      </c>
      <c r="K68" s="37">
        <f>J68/'Indicator Data (national)'!$AY$12</f>
        <v>22.348870412043617</v>
      </c>
      <c r="L68" s="14">
        <f t="shared" ref="L68:L131" si="37">IF(K68="x","x",IF(K68&gt;L$136,10,IF(K68&lt;L$135,0,10-(L$136-K68)/(L$136-L$135)*10)))</f>
        <v>0.44697740824087262</v>
      </c>
      <c r="M68" s="14">
        <f>IF('Indicator Data'!S70="No data","x",IF('Indicator Data'!S70&gt;M$136,10,IF('Indicator Data'!S70&lt;M$135,0,10-(M$136-'Indicator Data'!S70)/(M$136-M$135)*10)))</f>
        <v>0.28983202086384097</v>
      </c>
      <c r="N68" s="135">
        <f>VLOOKUP(C68,'Indicator Data'!$C$5:$O$136,12,FALSE)/VLOOKUP(B68,'Indicator Data (national)'!$B$5:$AY$13,50,FALSE)*1000000</f>
        <v>2.5882824536246824E-3</v>
      </c>
      <c r="O68" s="14">
        <f t="shared" ref="O68:O131" si="38">IF(N68="No data","x",IF(N68&gt;O$136,10,IF(N68&lt;O$135,0,10-(O$136-N68)/(O$136-O$135)*10)))</f>
        <v>2.5882824536260784E-4</v>
      </c>
      <c r="P68" s="54">
        <f t="shared" ref="P68:P131" si="39">AVERAGE(L68,M68,O68)</f>
        <v>0.24568941911669206</v>
      </c>
      <c r="Q68" s="47">
        <f t="shared" ref="Q68:Q99" si="40">AVERAGE(F68,F68,I68,P68)</f>
        <v>5.0972981869285672</v>
      </c>
      <c r="R68" s="37">
        <f>IF(AND('Indicator Data'!AK70="No data",'Indicator Data'!AL70="No data"),0,SUM('Indicator Data'!AK70:AM70))</f>
        <v>210231</v>
      </c>
      <c r="S68" s="14">
        <f t="shared" ref="S68:S99" si="41">IF(R68=0,0,IF(LOG(R68)&gt;$S$136,10,IF(LOG(R68)&lt;S$135,0,10-(S$136-LOG(R68))/(S$136-S$135)*10)))</f>
        <v>7.7423225203612489</v>
      </c>
      <c r="T68" s="43">
        <f>R68/'Indicator Data'!$BE70</f>
        <v>4.2642538848784717E-2</v>
      </c>
      <c r="U68" s="14">
        <f t="shared" ref="U68:U99" si="42">IF(T68="x","x",IF(T68&gt;$U$136,10,IF(T68&lt;$U$135,0,((T68*100)/0.0052)^(1/4.0545)/6.5*10)))</f>
        <v>8.0492370652356477</v>
      </c>
      <c r="V68" s="15">
        <f t="shared" si="33"/>
        <v>7.8957797927984483</v>
      </c>
      <c r="W68" s="14">
        <f>IF('Indicator Data'!Z70="No data","x",IF('Indicator Data'!Z70&gt;W$136,10,IF('Indicator Data'!Z70&lt;W$135,0,10-(W$136-'Indicator Data'!Z70)/(W$136-W$135)*10)))</f>
        <v>7.4</v>
      </c>
      <c r="X68" s="14">
        <f>IF('Indicator Data'!Y70="No data","x",IF('Indicator Data'!Y70&gt;X$136,10,IF('Indicator Data'!Y70&lt;X$135,0,10-(X$136-'Indicator Data'!Y70)/(X$136-X$135)*10)))</f>
        <v>2.9272727272727277</v>
      </c>
      <c r="Y68" s="14">
        <f>IF('Indicator Data'!AD70="No data","x",IF('Indicator Data'!AD70&gt;Y$136,10,IF('Indicator Data'!AD70&lt;Y$135,0,10-(Y$136-'Indicator Data'!AD70)/(Y$136-Y$135)*10)))</f>
        <v>10</v>
      </c>
      <c r="Z68" s="140">
        <f>IF('Indicator Data'!AA70="No data","x",'Indicator Data'!AA70/'Indicator Data'!$BE70*100000)</f>
        <v>8.5799876959325392</v>
      </c>
      <c r="AA68" s="138">
        <f t="shared" ref="AA68:AA131" si="43">IF(Z68="x","x",IF(Z68&lt;=AA$135,0,IF(Z68&gt;AA$136,10,10-(LOG(AA$136*100)-LOG(Z68*100))/(LOG(AA$136*100))*10)))</f>
        <v>7.9305500223404977</v>
      </c>
      <c r="AB68" s="140">
        <f>IF('Indicator Data'!AB70="No data","x",'Indicator Data'!AB70/'Indicator Data'!$BE70*100000)</f>
        <v>13.468349480139967</v>
      </c>
      <c r="AC68" s="138">
        <f t="shared" ref="AC68:AC131" si="44">IF(AB68="x","x",IF(AB68&lt;=AC$135,0,IF(AB68&gt;AC$136,10,10-(LOG(AC$136*100)-LOG(AB68*100))/(LOG(AC$136*100))*10)))</f>
        <v>10</v>
      </c>
      <c r="AD68" s="54">
        <f t="shared" ref="AD68:AD131" si="45">IF(AND(W68="x",X68="x",Y68="x",AA68="x",AC68="x"),"x",AVERAGE(W68,X68,Y68,AA68,AC68))</f>
        <v>7.6515645499226448</v>
      </c>
      <c r="AE68" s="14">
        <f>IF('Indicator Data'!T70="No data","x",IF('Indicator Data'!T70&gt;AE$136,10,IF('Indicator Data'!T70&lt;AE$135,0,10-(AE$136-'Indicator Data'!T70)/(AE$136-AE$135)*10)))</f>
        <v>9.5153846153846153</v>
      </c>
      <c r="AF68" s="14">
        <f>IF('Indicator Data'!U70="No data","x",IF('Indicator Data'!U70&gt;AF$136,10,IF('Indicator Data'!U70&lt;AF$135,0,10-(AF$136-'Indicator Data'!U70)/(AF$136-AF$135)*10)))</f>
        <v>8.6000062251998237</v>
      </c>
      <c r="AG68" s="54">
        <f t="shared" si="34"/>
        <v>9.0576954202922195</v>
      </c>
      <c r="AH68" s="14">
        <f>IF('Indicator Data'!AN70="No data","x",IF('Indicator Data'!AN70&gt;AH$136,10,IF('Indicator Data'!AN70&lt;AH$135,0,10-(AH$136-'Indicator Data'!AN70)/(AH$136-AH$135)*10)))</f>
        <v>6.3618299130966438</v>
      </c>
      <c r="AI68" s="14">
        <f>IF('Indicator Data'!AS70="No data","x",IF('Indicator Data'!AS70&gt;AI$136,10,IF('Indicator Data'!AS70&lt;AI$135,0,10-(AI$136-'Indicator Data'!AS70)/(AI$136-AI$135)*10)))</f>
        <v>6.8999969875586178</v>
      </c>
      <c r="AJ68" s="54">
        <f t="shared" ref="AJ68:AJ131" si="46">IF(AND(AH68="x",AI68="x"),"x",AVERAGE(AH68,AI68))</f>
        <v>6.6309134503276308</v>
      </c>
      <c r="AK68" s="37">
        <f>'Indicator Data'!AI70+'Indicator Data'!AH70*0.5+'Indicator Data'!AG70*0.25</f>
        <v>0</v>
      </c>
      <c r="AL68" s="44">
        <f>AK68/'Indicator Data'!BE70</f>
        <v>0</v>
      </c>
      <c r="AM68" s="54">
        <f t="shared" ref="AM68:AM99" si="47">IF(AL68="x","x",IF(AL68&gt;AM$136,10,IF(AL68&lt;AM$135,0,10-(AM$136-AL68)/(AM$136-AM$135)*10)))</f>
        <v>0</v>
      </c>
      <c r="AN68" s="14" t="str">
        <f>IF('Indicator Data'!AJ70="No data","x",IF(('Indicator Data'!AJ70)^2&gt;AN$135,10,IF(('Indicator Data'!AJ70)^2&lt;AN$136,0,10-(AN$135-('Indicator Data'!AJ70)^2)/(AN$135-AN$136)*10)))</f>
        <v>x</v>
      </c>
      <c r="AO68" s="54" t="str">
        <f t="shared" ref="AO68:AO131" si="48">AN68</f>
        <v>x</v>
      </c>
      <c r="AP68" s="38">
        <f t="shared" si="35"/>
        <v>6.7746277889473632</v>
      </c>
      <c r="AQ68" s="57">
        <f t="shared" si="36"/>
        <v>7.3770475555334025</v>
      </c>
    </row>
    <row r="69" spans="1:43" s="11" customFormat="1" x14ac:dyDescent="0.25">
      <c r="A69" s="11" t="s">
        <v>420</v>
      </c>
      <c r="B69" s="32" t="s">
        <v>14</v>
      </c>
      <c r="C69" s="32" t="s">
        <v>549</v>
      </c>
      <c r="D69" s="14">
        <f>IF('Indicator Data'!M71="No data",IF((0.1284*LN('Indicator Data'!BD71)-0.4735)&gt;D$136,0,IF((0.1284*LN('Indicator Data'!BD71)-0.4735)&lt;D$135,10,(D$136-(0.1284*LN('Indicator Data'!BD71)-0.4735))/(D$136-D$135)*10)),IF('Indicator Data'!M71&gt;D$136,0,IF('Indicator Data'!M71&lt;D$135,10,(D$136-'Indicator Data'!M71)/(D$136-D$135)*10)))</f>
        <v>5.1846153846153857</v>
      </c>
      <c r="E69" s="14">
        <f>IF('Indicator Data'!N71="No data","x",IF('Indicator Data'!N71&gt;E$136,10,IF('Indicator Data'!N71&lt;E$135,0,10-(E$136-'Indicator Data'!N71)/(E$136-E$135)*10)))</f>
        <v>2.4107699999999994</v>
      </c>
      <c r="F69" s="54">
        <f t="shared" ref="F69:F100" si="49">IF(E69="x",D69,(10-GEOMEAN(((10-D69)/10*9+1),((10-E69)/10*9+1)))/9*10)</f>
        <v>3.9304054066517602</v>
      </c>
      <c r="G69" s="14" t="str">
        <f>IF('Indicator Data'!AE71="No data","x",IF('Indicator Data'!AE71&gt;G$136,10,IF('Indicator Data'!AE71&lt;G$135,0,10-(G$136-'Indicator Data'!AE71)/(G$136-G$135)*10)))</f>
        <v>x</v>
      </c>
      <c r="H69" s="14">
        <f>IF('Indicator Data'!AF71="No data","x",IF('Indicator Data'!AF71&gt;H$136,10,IF('Indicator Data'!AF71&lt;H$135,0,10-(H$136-'Indicator Data'!AF71)/(H$136-H$135)*10)))</f>
        <v>2.1750000000000007</v>
      </c>
      <c r="I69" s="54">
        <f t="shared" ref="I69:I100" si="50">IF(AND(G69="x",H69="x"),"x",AVERAGE(G69,H69))</f>
        <v>2.1750000000000007</v>
      </c>
      <c r="J69" s="37">
        <f>SUM('Indicator Data'!P71,SUM('Indicator Data'!Q71:R71)*1000000)</f>
        <v>3773244181</v>
      </c>
      <c r="K69" s="37">
        <f>J69/'Indicator Data (national)'!$AY$12</f>
        <v>22.348870412043617</v>
      </c>
      <c r="L69" s="14">
        <f t="shared" si="37"/>
        <v>0.44697740824087262</v>
      </c>
      <c r="M69" s="14">
        <f>IF('Indicator Data'!S71="No data","x",IF('Indicator Data'!S71&gt;M$136,10,IF('Indicator Data'!S71&lt;M$135,0,10-(M$136-'Indicator Data'!S71)/(M$136-M$135)*10)))</f>
        <v>0.28983202086384097</v>
      </c>
      <c r="N69" s="135">
        <f>VLOOKUP(C69,'Indicator Data'!$C$5:$O$136,12,FALSE)/VLOOKUP(B69,'Indicator Data (national)'!$B$5:$AY$13,50,FALSE)*1000000</f>
        <v>8.5673733909736173E-4</v>
      </c>
      <c r="O69" s="14">
        <f t="shared" si="38"/>
        <v>8.5673733909885641E-5</v>
      </c>
      <c r="P69" s="54">
        <f t="shared" si="39"/>
        <v>0.24563170094620781</v>
      </c>
      <c r="Q69" s="47">
        <f t="shared" si="40"/>
        <v>2.5703606285624319</v>
      </c>
      <c r="R69" s="37">
        <f>IF(AND('Indicator Data'!AK71="No data",'Indicator Data'!AL71="No data"),0,SUM('Indicator Data'!AK71:AM71))</f>
        <v>0</v>
      </c>
      <c r="S69" s="14">
        <f t="shared" si="41"/>
        <v>0</v>
      </c>
      <c r="T69" s="43">
        <f>R69/'Indicator Data'!$BE71</f>
        <v>0</v>
      </c>
      <c r="U69" s="14">
        <f t="shared" si="42"/>
        <v>0</v>
      </c>
      <c r="V69" s="15">
        <f t="shared" ref="V69:V100" si="51">AVERAGE(S69,U69)</f>
        <v>0</v>
      </c>
      <c r="W69" s="14">
        <f>IF('Indicator Data'!Z71="No data","x",IF('Indicator Data'!Z71&gt;W$136,10,IF('Indicator Data'!Z71&lt;W$135,0,10-(W$136-'Indicator Data'!Z71)/(W$136-W$135)*10)))</f>
        <v>7.4</v>
      </c>
      <c r="X69" s="14">
        <f>IF('Indicator Data'!Y71="No data","x",IF('Indicator Data'!Y71&gt;X$136,10,IF('Indicator Data'!Y71&lt;X$135,0,10-(X$136-'Indicator Data'!Y71)/(X$136-X$135)*10)))</f>
        <v>2.9272727272727277</v>
      </c>
      <c r="Y69" s="14">
        <f>IF('Indicator Data'!AD71="No data","x",IF('Indicator Data'!AD71&gt;Y$136,10,IF('Indicator Data'!AD71&lt;Y$135,0,10-(Y$136-'Indicator Data'!AD71)/(Y$136-Y$135)*10)))</f>
        <v>10</v>
      </c>
      <c r="Z69" s="140">
        <f>IF('Indicator Data'!AA71="No data","x",'Indicator Data'!AA71/'Indicator Data'!$BE71*100000)</f>
        <v>0</v>
      </c>
      <c r="AA69" s="138">
        <f t="shared" si="43"/>
        <v>0</v>
      </c>
      <c r="AB69" s="140">
        <f>IF('Indicator Data'!AB71="No data","x",'Indicator Data'!AB71/'Indicator Data'!$BE71*100000)</f>
        <v>1.5256104221567452</v>
      </c>
      <c r="AC69" s="138">
        <f t="shared" si="44"/>
        <v>7.2781454897211999</v>
      </c>
      <c r="AD69" s="54">
        <f t="shared" si="45"/>
        <v>5.5210836433987858</v>
      </c>
      <c r="AE69" s="14">
        <f>IF('Indicator Data'!T71="No data","x",IF('Indicator Data'!T71&gt;AE$136,10,IF('Indicator Data'!T71&lt;AE$135,0,10-(AE$136-'Indicator Data'!T71)/(AE$136-AE$135)*10)))</f>
        <v>9.5153846153846153</v>
      </c>
      <c r="AF69" s="14">
        <f>IF('Indicator Data'!U71="No data","x",IF('Indicator Data'!U71&gt;AF$136,10,IF('Indicator Data'!U71&lt;AF$135,0,10-(AF$136-'Indicator Data'!U71)/(AF$136-AF$135)*10)))</f>
        <v>1.6000284989381512</v>
      </c>
      <c r="AG69" s="54">
        <f t="shared" ref="AG69:AG100" si="52">IF(AND(AE69="x",AF69="x"),"x",AVERAGE(AF69,AE69))</f>
        <v>5.5577065571613833</v>
      </c>
      <c r="AH69" s="14">
        <f>IF('Indicator Data'!AN71="No data","x",IF('Indicator Data'!AN71&gt;AH$136,10,IF('Indicator Data'!AN71&lt;AH$135,0,10-(AH$136-'Indicator Data'!AN71)/(AH$136-AH$135)*10)))</f>
        <v>1.3566165447938197</v>
      </c>
      <c r="AI69" s="14">
        <f>IF('Indicator Data'!AS71="No data","x",IF('Indicator Data'!AS71&gt;AI$136,10,IF('Indicator Data'!AS71&lt;AI$135,0,10-(AI$136-'Indicator Data'!AS71)/(AI$136-AI$135)*10)))</f>
        <v>2.5666715156283404</v>
      </c>
      <c r="AJ69" s="54">
        <f t="shared" si="46"/>
        <v>1.96164403021108</v>
      </c>
      <c r="AK69" s="37">
        <f>'Indicator Data'!AI71+'Indicator Data'!AH71*0.5+'Indicator Data'!AG71*0.25</f>
        <v>121612.19594927391</v>
      </c>
      <c r="AL69" s="44">
        <f>AK69/'Indicator Data'!BE71</f>
        <v>6.1844277867193535E-2</v>
      </c>
      <c r="AM69" s="54">
        <f t="shared" si="47"/>
        <v>6.1844277867193531</v>
      </c>
      <c r="AN69" s="14" t="str">
        <f>IF('Indicator Data'!AJ71="No data","x",IF(('Indicator Data'!AJ71)^2&gt;AN$135,10,IF(('Indicator Data'!AJ71)^2&lt;AN$136,0,10-(AN$135-('Indicator Data'!AJ71)^2)/(AN$135-AN$136)*10)))</f>
        <v>x</v>
      </c>
      <c r="AO69" s="54" t="str">
        <f t="shared" si="48"/>
        <v>x</v>
      </c>
      <c r="AP69" s="38">
        <f t="shared" si="35"/>
        <v>4.9949217193766806</v>
      </c>
      <c r="AQ69" s="57">
        <f t="shared" si="36"/>
        <v>2.867467504782637</v>
      </c>
    </row>
    <row r="70" spans="1:43" s="11" customFormat="1" x14ac:dyDescent="0.25">
      <c r="A70" s="11" t="s">
        <v>421</v>
      </c>
      <c r="B70" s="32" t="s">
        <v>14</v>
      </c>
      <c r="C70" s="32" t="s">
        <v>550</v>
      </c>
      <c r="D70" s="14">
        <f>IF('Indicator Data'!M72="No data",IF((0.1284*LN('Indicator Data'!BD72)-0.4735)&gt;D$136,0,IF((0.1284*LN('Indicator Data'!BD72)-0.4735)&lt;D$135,10,(D$136-(0.1284*LN('Indicator Data'!BD72)-0.4735))/(D$136-D$135)*10)),IF('Indicator Data'!M72&gt;D$136,0,IF('Indicator Data'!M72&lt;D$135,10,(D$136-'Indicator Data'!M72)/(D$136-D$135)*10)))</f>
        <v>6.1538461538461533</v>
      </c>
      <c r="E70" s="14">
        <f>IF('Indicator Data'!N72="No data","x",IF('Indicator Data'!N72&gt;E$136,10,IF('Indicator Data'!N72&lt;E$135,0,10-(E$136-'Indicator Data'!N72)/(E$136-E$135)*10)))</f>
        <v>2.6149066666666663</v>
      </c>
      <c r="F70" s="54">
        <f t="shared" si="49"/>
        <v>4.6212777879661147</v>
      </c>
      <c r="G70" s="14" t="str">
        <f>IF('Indicator Data'!AE72="No data","x",IF('Indicator Data'!AE72&gt;G$136,10,IF('Indicator Data'!AE72&lt;G$135,0,10-(G$136-'Indicator Data'!AE72)/(G$136-G$135)*10)))</f>
        <v>x</v>
      </c>
      <c r="H70" s="14">
        <f>IF('Indicator Data'!AF72="No data","x",IF('Indicator Data'!AF72&gt;H$136,10,IF('Indicator Data'!AF72&lt;H$135,0,10-(H$136-'Indicator Data'!AF72)/(H$136-H$135)*10)))</f>
        <v>4.6725000000000003</v>
      </c>
      <c r="I70" s="54">
        <f t="shared" si="50"/>
        <v>4.6725000000000003</v>
      </c>
      <c r="J70" s="37">
        <f>SUM('Indicator Data'!P72,SUM('Indicator Data'!Q72:R72)*1000000)</f>
        <v>3773244181</v>
      </c>
      <c r="K70" s="37">
        <f>J70/'Indicator Data (national)'!$AY$12</f>
        <v>22.348870412043617</v>
      </c>
      <c r="L70" s="14">
        <f t="shared" si="37"/>
        <v>0.44697740824087262</v>
      </c>
      <c r="M70" s="14">
        <f>IF('Indicator Data'!S72="No data","x",IF('Indicator Data'!S72&gt;M$136,10,IF('Indicator Data'!S72&lt;M$135,0,10-(M$136-'Indicator Data'!S72)/(M$136-M$135)*10)))</f>
        <v>0.28983202086384097</v>
      </c>
      <c r="N70" s="135">
        <f>VLOOKUP(C70,'Indicator Data'!$C$5:$O$136,12,FALSE)/VLOOKUP(B70,'Indicator Data (national)'!$B$5:$AY$13,50,FALSE)*1000000</f>
        <v>9.2928324957916001E-4</v>
      </c>
      <c r="O70" s="14">
        <f t="shared" si="38"/>
        <v>9.2928324956886854E-5</v>
      </c>
      <c r="P70" s="54">
        <f t="shared" si="39"/>
        <v>0.2456341191432235</v>
      </c>
      <c r="Q70" s="47">
        <f t="shared" si="40"/>
        <v>3.5401724237688632</v>
      </c>
      <c r="R70" s="37">
        <f>IF(AND('Indicator Data'!AK72="No data",'Indicator Data'!AL72="No data"),0,SUM('Indicator Data'!AK72:AM72))</f>
        <v>0</v>
      </c>
      <c r="S70" s="14">
        <f t="shared" si="41"/>
        <v>0</v>
      </c>
      <c r="T70" s="43">
        <f>R70/'Indicator Data'!$BE72</f>
        <v>0</v>
      </c>
      <c r="U70" s="14">
        <f t="shared" si="42"/>
        <v>0</v>
      </c>
      <c r="V70" s="15">
        <f t="shared" si="51"/>
        <v>0</v>
      </c>
      <c r="W70" s="14">
        <f>IF('Indicator Data'!Z72="No data","x",IF('Indicator Data'!Z72&gt;W$136,10,IF('Indicator Data'!Z72&lt;W$135,0,10-(W$136-'Indicator Data'!Z72)/(W$136-W$135)*10)))</f>
        <v>7.4</v>
      </c>
      <c r="X70" s="14">
        <f>IF('Indicator Data'!Y72="No data","x",IF('Indicator Data'!Y72&gt;X$136,10,IF('Indicator Data'!Y72&lt;X$135,0,10-(X$136-'Indicator Data'!Y72)/(X$136-X$135)*10)))</f>
        <v>2.9272727272727277</v>
      </c>
      <c r="Y70" s="14">
        <f>IF('Indicator Data'!AD72="No data","x",IF('Indicator Data'!AD72&gt;Y$136,10,IF('Indicator Data'!AD72&lt;Y$135,0,10-(Y$136-'Indicator Data'!AD72)/(Y$136-Y$135)*10)))</f>
        <v>10</v>
      </c>
      <c r="Z70" s="140">
        <f>IF('Indicator Data'!AA72="No data","x",'Indicator Data'!AA72/'Indicator Data'!$BE72*100000)</f>
        <v>0</v>
      </c>
      <c r="AA70" s="138">
        <f t="shared" si="43"/>
        <v>0</v>
      </c>
      <c r="AB70" s="140">
        <f>IF('Indicator Data'!AB72="No data","x",'Indicator Data'!AB72/'Indicator Data'!$BE72*100000)</f>
        <v>3.6254496980839352</v>
      </c>
      <c r="AC70" s="138">
        <f t="shared" si="44"/>
        <v>8.5312062793758852</v>
      </c>
      <c r="AD70" s="54">
        <f t="shared" si="45"/>
        <v>5.7716958013297228</v>
      </c>
      <c r="AE70" s="14">
        <f>IF('Indicator Data'!T72="No data","x",IF('Indicator Data'!T72&gt;AE$136,10,IF('Indicator Data'!T72&lt;AE$135,0,10-(AE$136-'Indicator Data'!T72)/(AE$136-AE$135)*10)))</f>
        <v>9.5153846153846153</v>
      </c>
      <c r="AF70" s="14">
        <f>IF('Indicator Data'!U72="No data","x",IF('Indicator Data'!U72&gt;AF$136,10,IF('Indicator Data'!U72&lt;AF$135,0,10-(AF$136-'Indicator Data'!U72)/(AF$136-AF$135)*10)))</f>
        <v>2.8889057388330848</v>
      </c>
      <c r="AG70" s="54">
        <f t="shared" si="52"/>
        <v>6.20214517710885</v>
      </c>
      <c r="AH70" s="14">
        <f>IF('Indicator Data'!AN72="No data","x",IF('Indicator Data'!AN72&gt;AH$136,10,IF('Indicator Data'!AN72&lt;AH$135,0,10-(AH$136-'Indicator Data'!AN72)/(AH$136-AH$135)*10)))</f>
        <v>3.321244819351918</v>
      </c>
      <c r="AI70" s="14">
        <f>IF('Indicator Data'!AS72="No data","x",IF('Indicator Data'!AS72&gt;AI$136,10,IF('Indicator Data'!AS72&lt;AI$135,0,10-(AI$136-'Indicator Data'!AS72)/(AI$136-AI$135)*10)))</f>
        <v>2.5666577390216103</v>
      </c>
      <c r="AJ70" s="54">
        <f t="shared" si="46"/>
        <v>2.9439512791867641</v>
      </c>
      <c r="AK70" s="37">
        <f>'Indicator Data'!AI72+'Indicator Data'!AH72*0.5+'Indicator Data'!AG72*0.25</f>
        <v>0</v>
      </c>
      <c r="AL70" s="44">
        <f>AK70/'Indicator Data'!BE72</f>
        <v>0</v>
      </c>
      <c r="AM70" s="54">
        <f t="shared" si="47"/>
        <v>0</v>
      </c>
      <c r="AN70" s="14" t="str">
        <f>IF('Indicator Data'!AJ72="No data","x",IF(('Indicator Data'!AJ72)^2&gt;AN$135,10,IF(('Indicator Data'!AJ72)^2&lt;AN$136,0,10-(AN$135-('Indicator Data'!AJ72)^2)/(AN$135-AN$136)*10)))</f>
        <v>x</v>
      </c>
      <c r="AO70" s="54" t="str">
        <f t="shared" si="48"/>
        <v>x</v>
      </c>
      <c r="AP70" s="38">
        <f t="shared" si="35"/>
        <v>4.1275318510448997</v>
      </c>
      <c r="AQ70" s="57">
        <f t="shared" si="36"/>
        <v>2.302290241559569</v>
      </c>
    </row>
    <row r="71" spans="1:43" s="11" customFormat="1" x14ac:dyDescent="0.25">
      <c r="A71" s="11" t="s">
        <v>422</v>
      </c>
      <c r="B71" s="32" t="s">
        <v>14</v>
      </c>
      <c r="C71" s="32" t="s">
        <v>551</v>
      </c>
      <c r="D71" s="14">
        <f>IF('Indicator Data'!M73="No data",IF((0.1284*LN('Indicator Data'!BD73)-0.4735)&gt;D$136,0,IF((0.1284*LN('Indicator Data'!BD73)-0.4735)&lt;D$135,10,(D$136-(0.1284*LN('Indicator Data'!BD73)-0.4735))/(D$136-D$135)*10)),IF('Indicator Data'!M73&gt;D$136,0,IF('Indicator Data'!M73&lt;D$135,10,(D$136-'Indicator Data'!M73)/(D$136-D$135)*10)))</f>
        <v>5.4153846153846166</v>
      </c>
      <c r="E71" s="14">
        <f>IF('Indicator Data'!N73="No data","x",IF('Indicator Data'!N73&gt;E$136,10,IF('Indicator Data'!N73&lt;E$135,0,10-(E$136-'Indicator Data'!N73)/(E$136-E$135)*10)))</f>
        <v>1.302506666666666</v>
      </c>
      <c r="F71" s="54">
        <f t="shared" si="49"/>
        <v>3.6366794791859873</v>
      </c>
      <c r="G71" s="14" t="str">
        <f>IF('Indicator Data'!AE73="No data","x",IF('Indicator Data'!AE73&gt;G$136,10,IF('Indicator Data'!AE73&lt;G$135,0,10-(G$136-'Indicator Data'!AE73)/(G$136-G$135)*10)))</f>
        <v>x</v>
      </c>
      <c r="H71" s="14">
        <f>IF('Indicator Data'!AF73="No data","x",IF('Indicator Data'!AF73&gt;H$136,10,IF('Indicator Data'!AF73&lt;H$135,0,10-(H$136-'Indicator Data'!AF73)/(H$136-H$135)*10)))</f>
        <v>5.4949999999999992</v>
      </c>
      <c r="I71" s="54">
        <f t="shared" si="50"/>
        <v>5.4949999999999992</v>
      </c>
      <c r="J71" s="37">
        <f>SUM('Indicator Data'!P73,SUM('Indicator Data'!Q73:R73)*1000000)</f>
        <v>3773244181</v>
      </c>
      <c r="K71" s="37">
        <f>J71/'Indicator Data (national)'!$AY$12</f>
        <v>22.348870412043617</v>
      </c>
      <c r="L71" s="14">
        <f t="shared" si="37"/>
        <v>0.44697740824087262</v>
      </c>
      <c r="M71" s="14">
        <f>IF('Indicator Data'!S73="No data","x",IF('Indicator Data'!S73&gt;M$136,10,IF('Indicator Data'!S73&lt;M$135,0,10-(M$136-'Indicator Data'!S73)/(M$136-M$135)*10)))</f>
        <v>0.28983202086384097</v>
      </c>
      <c r="N71" s="135">
        <f>VLOOKUP(C71,'Indicator Data'!$C$5:$O$136,12,FALSE)/VLOOKUP(B71,'Indicator Data (national)'!$B$5:$AY$13,50,FALSE)*1000000</f>
        <v>4.6288368270576381E-4</v>
      </c>
      <c r="O71" s="14">
        <f t="shared" si="38"/>
        <v>4.6288368270808178E-5</v>
      </c>
      <c r="P71" s="54">
        <f t="shared" si="39"/>
        <v>0.24561857249099481</v>
      </c>
      <c r="Q71" s="47">
        <f t="shared" si="40"/>
        <v>3.2534943827157421</v>
      </c>
      <c r="R71" s="37">
        <f>IF(AND('Indicator Data'!AK73="No data",'Indicator Data'!AL73="No data"),0,SUM('Indicator Data'!AK73:AM73))</f>
        <v>0</v>
      </c>
      <c r="S71" s="14">
        <f t="shared" si="41"/>
        <v>0</v>
      </c>
      <c r="T71" s="43">
        <f>R71/'Indicator Data'!$BE73</f>
        <v>0</v>
      </c>
      <c r="U71" s="14">
        <f t="shared" si="42"/>
        <v>0</v>
      </c>
      <c r="V71" s="15">
        <f t="shared" si="51"/>
        <v>0</v>
      </c>
      <c r="W71" s="14">
        <f>IF('Indicator Data'!Z73="No data","x",IF('Indicator Data'!Z73&gt;W$136,10,IF('Indicator Data'!Z73&lt;W$135,0,10-(W$136-'Indicator Data'!Z73)/(W$136-W$135)*10)))</f>
        <v>7.4</v>
      </c>
      <c r="X71" s="14">
        <f>IF('Indicator Data'!Y73="No data","x",IF('Indicator Data'!Y73&gt;X$136,10,IF('Indicator Data'!Y73&lt;X$135,0,10-(X$136-'Indicator Data'!Y73)/(X$136-X$135)*10)))</f>
        <v>2.9272727272727277</v>
      </c>
      <c r="Y71" s="14">
        <f>IF('Indicator Data'!AD73="No data","x",IF('Indicator Data'!AD73&gt;Y$136,10,IF('Indicator Data'!AD73&lt;Y$135,0,10-(Y$136-'Indicator Data'!AD73)/(Y$136-Y$135)*10)))</f>
        <v>10</v>
      </c>
      <c r="Z71" s="140">
        <f>IF('Indicator Data'!AA73="No data","x",'Indicator Data'!AA73/'Indicator Data'!$BE73*100000)</f>
        <v>0</v>
      </c>
      <c r="AA71" s="138">
        <f t="shared" si="43"/>
        <v>0</v>
      </c>
      <c r="AB71" s="140">
        <f>IF('Indicator Data'!AB73="No data","x",'Indicator Data'!AB73/'Indicator Data'!$BE73*100000)</f>
        <v>2.0149911184592506</v>
      </c>
      <c r="AC71" s="138">
        <f t="shared" si="44"/>
        <v>7.680910454092265</v>
      </c>
      <c r="AD71" s="54">
        <f t="shared" si="45"/>
        <v>5.6016366362729979</v>
      </c>
      <c r="AE71" s="14">
        <f>IF('Indicator Data'!T73="No data","x",IF('Indicator Data'!T73&gt;AE$136,10,IF('Indicator Data'!T73&lt;AE$135,0,10-(AE$136-'Indicator Data'!T73)/(AE$136-AE$135)*10)))</f>
        <v>9.5153846153846153</v>
      </c>
      <c r="AF71" s="14">
        <f>IF('Indicator Data'!U73="No data","x",IF('Indicator Data'!U73&gt;AF$136,10,IF('Indicator Data'!U73&lt;AF$135,0,10-(AF$136-'Indicator Data'!U73)/(AF$136-AF$135)*10)))</f>
        <v>2.0888895179194478</v>
      </c>
      <c r="AG71" s="54">
        <f t="shared" si="52"/>
        <v>5.8021370666520315</v>
      </c>
      <c r="AH71" s="14">
        <f>IF('Indicator Data'!AN73="No data","x",IF('Indicator Data'!AN73&gt;AH$136,10,IF('Indicator Data'!AN73&lt;AH$135,0,10-(AH$136-'Indicator Data'!AN73)/(AH$136-AH$135)*10)))</f>
        <v>2.4792081336903919</v>
      </c>
      <c r="AI71" s="14">
        <f>IF('Indicator Data'!AS73="No data","x",IF('Indicator Data'!AS73&gt;AI$136,10,IF('Indicator Data'!AS73&lt;AI$135,0,10-(AI$136-'Indicator Data'!AS73)/(AI$136-AI$135)*10)))</f>
        <v>2.566661998310904</v>
      </c>
      <c r="AJ71" s="54">
        <f t="shared" si="46"/>
        <v>2.522935066000648</v>
      </c>
      <c r="AK71" s="37">
        <f>'Indicator Data'!AI73+'Indicator Data'!AH73*0.5+'Indicator Data'!AG73*0.25</f>
        <v>297713.2205776067</v>
      </c>
      <c r="AL71" s="44">
        <f>AK71/'Indicator Data'!BE73</f>
        <v>6.1844277867193535E-2</v>
      </c>
      <c r="AM71" s="54">
        <f t="shared" si="47"/>
        <v>6.1844277867193531</v>
      </c>
      <c r="AN71" s="14" t="str">
        <f>IF('Indicator Data'!AJ73="No data","x",IF(('Indicator Data'!AJ73)^2&gt;AN$135,10,IF(('Indicator Data'!AJ73)^2&lt;AN$136,0,10-(AN$135-('Indicator Data'!AJ73)^2)/(AN$135-AN$136)*10)))</f>
        <v>x</v>
      </c>
      <c r="AO71" s="54" t="str">
        <f t="shared" si="48"/>
        <v>x</v>
      </c>
      <c r="AP71" s="38">
        <f t="shared" si="35"/>
        <v>5.1798903226431383</v>
      </c>
      <c r="AQ71" s="57">
        <f t="shared" si="36"/>
        <v>2.9930785166212557</v>
      </c>
    </row>
    <row r="72" spans="1:43" s="11" customFormat="1" x14ac:dyDescent="0.25">
      <c r="A72" s="11" t="s">
        <v>423</v>
      </c>
      <c r="B72" s="32" t="s">
        <v>14</v>
      </c>
      <c r="C72" s="32" t="s">
        <v>552</v>
      </c>
      <c r="D72" s="14">
        <f>IF('Indicator Data'!M74="No data",IF((0.1284*LN('Indicator Data'!BD74)-0.4735)&gt;D$136,0,IF((0.1284*LN('Indicator Data'!BD74)-0.4735)&lt;D$135,10,(D$136-(0.1284*LN('Indicator Data'!BD74)-0.4735))/(D$136-D$135)*10)),IF('Indicator Data'!M74&gt;D$136,0,IF('Indicator Data'!M74&lt;D$135,10,(D$136-'Indicator Data'!M74)/(D$136-D$135)*10)))</f>
        <v>8.1846153846153857</v>
      </c>
      <c r="E72" s="14">
        <f>IF('Indicator Data'!N74="No data","x",IF('Indicator Data'!N74&gt;E$136,10,IF('Indicator Data'!N74&lt;E$135,0,10-(E$136-'Indicator Data'!N74)/(E$136-E$135)*10)))</f>
        <v>3.6241633333333336</v>
      </c>
      <c r="F72" s="54">
        <f t="shared" si="49"/>
        <v>6.4302435979076735</v>
      </c>
      <c r="G72" s="14" t="str">
        <f>IF('Indicator Data'!AE74="No data","x",IF('Indicator Data'!AE74&gt;G$136,10,IF('Indicator Data'!AE74&lt;G$135,0,10-(G$136-'Indicator Data'!AE74)/(G$136-G$135)*10)))</f>
        <v>x</v>
      </c>
      <c r="H72" s="14">
        <f>IF('Indicator Data'!AF74="No data","x",IF('Indicator Data'!AF74&gt;H$136,10,IF('Indicator Data'!AF74&lt;H$135,0,10-(H$136-'Indicator Data'!AF74)/(H$136-H$135)*10)))</f>
        <v>4.375</v>
      </c>
      <c r="I72" s="54">
        <f t="shared" si="50"/>
        <v>4.375</v>
      </c>
      <c r="J72" s="37">
        <f>SUM('Indicator Data'!P74,SUM('Indicator Data'!Q74:R74)*1000000)</f>
        <v>3773244181</v>
      </c>
      <c r="K72" s="37">
        <f>J72/'Indicator Data (national)'!$AY$12</f>
        <v>22.348870412043617</v>
      </c>
      <c r="L72" s="14">
        <f t="shared" si="37"/>
        <v>0.44697740824087262</v>
      </c>
      <c r="M72" s="14">
        <f>IF('Indicator Data'!S74="No data","x",IF('Indicator Data'!S74&gt;M$136,10,IF('Indicator Data'!S74&lt;M$135,0,10-(M$136-'Indicator Data'!S74)/(M$136-M$135)*10)))</f>
        <v>0.28983202086384097</v>
      </c>
      <c r="N72" s="135">
        <f>VLOOKUP(C72,'Indicator Data'!$C$5:$O$136,12,FALSE)/VLOOKUP(B72,'Indicator Data (national)'!$B$5:$AY$13,50,FALSE)*1000000</f>
        <v>1.2879520031584201E-3</v>
      </c>
      <c r="O72" s="14">
        <f t="shared" si="38"/>
        <v>1.2879520031461311E-4</v>
      </c>
      <c r="P72" s="54">
        <f t="shared" si="39"/>
        <v>0.24564607476834274</v>
      </c>
      <c r="Q72" s="47">
        <f t="shared" si="40"/>
        <v>4.3702833176459217</v>
      </c>
      <c r="R72" s="37">
        <f>IF(AND('Indicator Data'!AK74="No data",'Indicator Data'!AL74="No data"),0,SUM('Indicator Data'!AK74:AM74))</f>
        <v>0</v>
      </c>
      <c r="S72" s="14">
        <f t="shared" si="41"/>
        <v>0</v>
      </c>
      <c r="T72" s="43">
        <f>R72/'Indicator Data'!$BE74</f>
        <v>0</v>
      </c>
      <c r="U72" s="14">
        <f t="shared" si="42"/>
        <v>0</v>
      </c>
      <c r="V72" s="15">
        <f t="shared" si="51"/>
        <v>0</v>
      </c>
      <c r="W72" s="14">
        <f>IF('Indicator Data'!Z74="No data","x",IF('Indicator Data'!Z74&gt;W$136,10,IF('Indicator Data'!Z74&lt;W$135,0,10-(W$136-'Indicator Data'!Z74)/(W$136-W$135)*10)))</f>
        <v>7.4</v>
      </c>
      <c r="X72" s="14">
        <f>IF('Indicator Data'!Y74="No data","x",IF('Indicator Data'!Y74&gt;X$136,10,IF('Indicator Data'!Y74&lt;X$135,0,10-(X$136-'Indicator Data'!Y74)/(X$136-X$135)*10)))</f>
        <v>2.9272727272727277</v>
      </c>
      <c r="Y72" s="14">
        <f>IF('Indicator Data'!AD74="No data","x",IF('Indicator Data'!AD74&gt;Y$136,10,IF('Indicator Data'!AD74&lt;Y$135,0,10-(Y$136-'Indicator Data'!AD74)/(Y$136-Y$135)*10)))</f>
        <v>10</v>
      </c>
      <c r="Z72" s="140">
        <f>IF('Indicator Data'!AA74="No data","x",'Indicator Data'!AA74/'Indicator Data'!$BE74*100000)</f>
        <v>1.1203262390007971</v>
      </c>
      <c r="AA72" s="138">
        <f t="shared" si="43"/>
        <v>5.5403112359335918</v>
      </c>
      <c r="AB72" s="140">
        <f>IF('Indicator Data'!AB74="No data","x",'Indicator Data'!AB74/'Indicator Data'!$BE74*100000)</f>
        <v>5.1214913782893579</v>
      </c>
      <c r="AC72" s="138">
        <f t="shared" si="44"/>
        <v>9.0313214864868883</v>
      </c>
      <c r="AD72" s="54">
        <f t="shared" si="45"/>
        <v>6.9797810899386423</v>
      </c>
      <c r="AE72" s="14">
        <f>IF('Indicator Data'!T74="No data","x",IF('Indicator Data'!T74&gt;AE$136,10,IF('Indicator Data'!T74&lt;AE$135,0,10-(AE$136-'Indicator Data'!T74)/(AE$136-AE$135)*10)))</f>
        <v>9.5153846153846153</v>
      </c>
      <c r="AF72" s="14">
        <f>IF('Indicator Data'!U74="No data","x",IF('Indicator Data'!U74&gt;AF$136,10,IF('Indicator Data'!U74&lt;AF$135,0,10-(AF$136-'Indicator Data'!U74)/(AF$136-AF$135)*10)))</f>
        <v>2.4444311907884337</v>
      </c>
      <c r="AG72" s="54">
        <f t="shared" si="52"/>
        <v>5.9799079030865245</v>
      </c>
      <c r="AH72" s="14">
        <f>IF('Indicator Data'!AN74="No data","x",IF('Indicator Data'!AN74&gt;AH$136,10,IF('Indicator Data'!AN74&lt;AH$135,0,10-(AH$136-'Indicator Data'!AN74)/(AH$136-AH$135)*10)))</f>
        <v>3.0873936680797929</v>
      </c>
      <c r="AI72" s="14">
        <f>IF('Indicator Data'!AS74="No data","x",IF('Indicator Data'!AS74&gt;AI$136,10,IF('Indicator Data'!AS74&lt;AI$135,0,10-(AI$136-'Indicator Data'!AS74)/(AI$136-AI$135)*10)))</f>
        <v>2.2666683769564111</v>
      </c>
      <c r="AJ72" s="54">
        <f t="shared" si="46"/>
        <v>2.677031022518102</v>
      </c>
      <c r="AK72" s="37">
        <f>'Indicator Data'!AI74+'Indicator Data'!AH74*0.5+'Indicator Data'!AG74*0.25</f>
        <v>0</v>
      </c>
      <c r="AL72" s="44">
        <f>AK72/'Indicator Data'!BE74</f>
        <v>0</v>
      </c>
      <c r="AM72" s="54">
        <f t="shared" si="47"/>
        <v>0</v>
      </c>
      <c r="AN72" s="14" t="str">
        <f>IF('Indicator Data'!AJ74="No data","x",IF(('Indicator Data'!AJ74)^2&gt;AN$135,10,IF(('Indicator Data'!AJ74)^2&lt;AN$136,0,10-(AN$135-('Indicator Data'!AJ74)^2)/(AN$135-AN$136)*10)))</f>
        <v>x</v>
      </c>
      <c r="AO72" s="54" t="str">
        <f t="shared" si="48"/>
        <v>x</v>
      </c>
      <c r="AP72" s="38">
        <f t="shared" si="35"/>
        <v>4.4349612232749447</v>
      </c>
      <c r="AQ72" s="57">
        <f t="shared" si="36"/>
        <v>2.4983622352771224</v>
      </c>
    </row>
    <row r="73" spans="1:43" s="11" customFormat="1" x14ac:dyDescent="0.25">
      <c r="A73" s="11" t="s">
        <v>424</v>
      </c>
      <c r="B73" s="32" t="s">
        <v>14</v>
      </c>
      <c r="C73" s="32" t="s">
        <v>553</v>
      </c>
      <c r="D73" s="14">
        <f>IF('Indicator Data'!M75="No data",IF((0.1284*LN('Indicator Data'!BD75)-0.4735)&gt;D$136,0,IF((0.1284*LN('Indicator Data'!BD75)-0.4735)&lt;D$135,10,(D$136-(0.1284*LN('Indicator Data'!BD75)-0.4735))/(D$136-D$135)*10)),IF('Indicator Data'!M75&gt;D$136,0,IF('Indicator Data'!M75&lt;D$135,10,(D$136-'Indicator Data'!M75)/(D$136-D$135)*10)))</f>
        <v>7.2153846153846155</v>
      </c>
      <c r="E73" s="14">
        <f>IF('Indicator Data'!N75="No data","x",IF('Indicator Data'!N75&gt;E$136,10,IF('Indicator Data'!N75&lt;E$135,0,10-(E$136-'Indicator Data'!N75)/(E$136-E$135)*10)))</f>
        <v>0.76639666666666706</v>
      </c>
      <c r="F73" s="54">
        <f t="shared" si="49"/>
        <v>4.7628689802573403</v>
      </c>
      <c r="G73" s="14" t="str">
        <f>IF('Indicator Data'!AE75="No data","x",IF('Indicator Data'!AE75&gt;G$136,10,IF('Indicator Data'!AE75&lt;G$135,0,10-(G$136-'Indicator Data'!AE75)/(G$136-G$135)*10)))</f>
        <v>x</v>
      </c>
      <c r="H73" s="14">
        <f>IF('Indicator Data'!AF75="No data","x",IF('Indicator Data'!AF75&gt;H$136,10,IF('Indicator Data'!AF75&lt;H$135,0,10-(H$136-'Indicator Data'!AF75)/(H$136-H$135)*10)))</f>
        <v>4.1924999999999999</v>
      </c>
      <c r="I73" s="54">
        <f t="shared" si="50"/>
        <v>4.1924999999999999</v>
      </c>
      <c r="J73" s="37">
        <f>SUM('Indicator Data'!P75,SUM('Indicator Data'!Q75:R75)*1000000)</f>
        <v>3773244181</v>
      </c>
      <c r="K73" s="37">
        <f>J73/'Indicator Data (national)'!$AY$12</f>
        <v>22.348870412043617</v>
      </c>
      <c r="L73" s="14">
        <f t="shared" si="37"/>
        <v>0.44697740824087262</v>
      </c>
      <c r="M73" s="14">
        <f>IF('Indicator Data'!S75="No data","x",IF('Indicator Data'!S75&gt;M$136,10,IF('Indicator Data'!S75&lt;M$135,0,10-(M$136-'Indicator Data'!S75)/(M$136-M$135)*10)))</f>
        <v>0.28983202086384097</v>
      </c>
      <c r="N73" s="135">
        <f>VLOOKUP(C73,'Indicator Data'!$C$5:$O$136,12,FALSE)/VLOOKUP(B73,'Indicator Data (national)'!$B$5:$AY$13,50,FALSE)*1000000</f>
        <v>2.7236137868526971E-4</v>
      </c>
      <c r="O73" s="14">
        <f t="shared" si="38"/>
        <v>2.7236137869479649E-5</v>
      </c>
      <c r="P73" s="54">
        <f t="shared" si="39"/>
        <v>0.2456122217475277</v>
      </c>
      <c r="Q73" s="47">
        <f t="shared" si="40"/>
        <v>3.4909625455655524</v>
      </c>
      <c r="R73" s="37">
        <f>IF(AND('Indicator Data'!AK75="No data",'Indicator Data'!AL75="No data"),0,SUM('Indicator Data'!AK75:AM75))</f>
        <v>0</v>
      </c>
      <c r="S73" s="14">
        <f t="shared" si="41"/>
        <v>0</v>
      </c>
      <c r="T73" s="43">
        <f>R73/'Indicator Data'!$BE75</f>
        <v>0</v>
      </c>
      <c r="U73" s="14">
        <f t="shared" si="42"/>
        <v>0</v>
      </c>
      <c r="V73" s="15">
        <f t="shared" si="51"/>
        <v>0</v>
      </c>
      <c r="W73" s="14">
        <f>IF('Indicator Data'!Z75="No data","x",IF('Indicator Data'!Z75&gt;W$136,10,IF('Indicator Data'!Z75&lt;W$135,0,10-(W$136-'Indicator Data'!Z75)/(W$136-W$135)*10)))</f>
        <v>7.4</v>
      </c>
      <c r="X73" s="14">
        <f>IF('Indicator Data'!Y75="No data","x",IF('Indicator Data'!Y75&gt;X$136,10,IF('Indicator Data'!Y75&lt;X$135,0,10-(X$136-'Indicator Data'!Y75)/(X$136-X$135)*10)))</f>
        <v>2.9272727272727277</v>
      </c>
      <c r="Y73" s="14">
        <f>IF('Indicator Data'!AD75="No data","x",IF('Indicator Data'!AD75&gt;Y$136,10,IF('Indicator Data'!AD75&lt;Y$135,0,10-(Y$136-'Indicator Data'!AD75)/(Y$136-Y$135)*10)))</f>
        <v>10</v>
      </c>
      <c r="Z73" s="140">
        <f>IF('Indicator Data'!AA75="No data","x",'Indicator Data'!AA75/'Indicator Data'!$BE75*100000)</f>
        <v>0</v>
      </c>
      <c r="AA73" s="138">
        <f t="shared" si="43"/>
        <v>0</v>
      </c>
      <c r="AB73" s="140">
        <f>IF('Indicator Data'!AB75="No data","x",'Indicator Data'!AB75/'Indicator Data'!$BE75*100000)</f>
        <v>4.14175410595365</v>
      </c>
      <c r="AC73" s="138">
        <f t="shared" si="44"/>
        <v>8.7239477048603256</v>
      </c>
      <c r="AD73" s="54">
        <f t="shared" si="45"/>
        <v>5.8102440864266107</v>
      </c>
      <c r="AE73" s="14">
        <f>IF('Indicator Data'!T75="No data","x",IF('Indicator Data'!T75&gt;AE$136,10,IF('Indicator Data'!T75&lt;AE$135,0,10-(AE$136-'Indicator Data'!T75)/(AE$136-AE$135)*10)))</f>
        <v>9.5153846153846153</v>
      </c>
      <c r="AF73" s="14">
        <f>IF('Indicator Data'!U75="No data","x",IF('Indicator Data'!U75&gt;AF$136,10,IF('Indicator Data'!U75&lt;AF$135,0,10-(AF$136-'Indicator Data'!U75)/(AF$136-AF$135)*10)))</f>
        <v>2.311115050004716</v>
      </c>
      <c r="AG73" s="54">
        <f t="shared" si="52"/>
        <v>5.9132498326946656</v>
      </c>
      <c r="AH73" s="14">
        <f>IF('Indicator Data'!AN75="No data","x",IF('Indicator Data'!AN75&gt;AH$136,10,IF('Indicator Data'!AN75&lt;AH$135,0,10-(AH$136-'Indicator Data'!AN75)/(AH$136-AH$135)*10)))</f>
        <v>1.7775426626073312</v>
      </c>
      <c r="AI73" s="14">
        <f>IF('Indicator Data'!AS75="No data","x",IF('Indicator Data'!AS75&gt;AI$136,10,IF('Indicator Data'!AS75&lt;AI$135,0,10-(AI$136-'Indicator Data'!AS75)/(AI$136-AI$135)*10)))</f>
        <v>2.5666659469263484</v>
      </c>
      <c r="AJ73" s="54">
        <f t="shared" si="46"/>
        <v>2.1721043047668398</v>
      </c>
      <c r="AK73" s="37">
        <f>'Indicator Data'!AI75+'Indicator Data'!AH75*0.5+'Indicator Data'!AG75*0.25</f>
        <v>228458.14289358733</v>
      </c>
      <c r="AL73" s="44">
        <f>AK73/'Indicator Data'!BE75</f>
        <v>6.1844277867193521E-2</v>
      </c>
      <c r="AM73" s="54">
        <f t="shared" si="47"/>
        <v>6.1844277867193522</v>
      </c>
      <c r="AN73" s="14" t="str">
        <f>IF('Indicator Data'!AJ75="No data","x",IF(('Indicator Data'!AJ75)^2&gt;AN$135,10,IF(('Indicator Data'!AJ75)^2&lt;AN$136,0,10-(AN$135-('Indicator Data'!AJ75)^2)/(AN$135-AN$136)*10)))</f>
        <v>x</v>
      </c>
      <c r="AO73" s="54" t="str">
        <f t="shared" si="48"/>
        <v>x</v>
      </c>
      <c r="AP73" s="38">
        <f t="shared" si="35"/>
        <v>5.2090476133088481</v>
      </c>
      <c r="AQ73" s="57">
        <f t="shared" si="36"/>
        <v>3.0130568195597118</v>
      </c>
    </row>
    <row r="74" spans="1:43" s="11" customFormat="1" x14ac:dyDescent="0.25">
      <c r="A74" s="11" t="s">
        <v>425</v>
      </c>
      <c r="B74" s="32" t="s">
        <v>14</v>
      </c>
      <c r="C74" s="32" t="s">
        <v>554</v>
      </c>
      <c r="D74" s="14">
        <f>IF('Indicator Data'!M76="No data",IF((0.1284*LN('Indicator Data'!BD76)-0.4735)&gt;D$136,0,IF((0.1284*LN('Indicator Data'!BD76)-0.4735)&lt;D$135,10,(D$136-(0.1284*LN('Indicator Data'!BD76)-0.4735))/(D$136-D$135)*10)),IF('Indicator Data'!M76&gt;D$136,0,IF('Indicator Data'!M76&lt;D$135,10,(D$136-'Indicator Data'!M76)/(D$136-D$135)*10)))</f>
        <v>6.4923076923076914</v>
      </c>
      <c r="E74" s="14">
        <f>IF('Indicator Data'!N76="No data","x",IF('Indicator Data'!N76&gt;E$136,10,IF('Indicator Data'!N76&lt;E$135,0,10-(E$136-'Indicator Data'!N76)/(E$136-E$135)*10)))</f>
        <v>1.0174183333333335</v>
      </c>
      <c r="F74" s="54">
        <f t="shared" si="49"/>
        <v>4.2831697881096176</v>
      </c>
      <c r="G74" s="14" t="str">
        <f>IF('Indicator Data'!AE76="No data","x",IF('Indicator Data'!AE76&gt;G$136,10,IF('Indicator Data'!AE76&lt;G$135,0,10-(G$136-'Indicator Data'!AE76)/(G$136-G$135)*10)))</f>
        <v>x</v>
      </c>
      <c r="H74" s="14">
        <f>IF('Indicator Data'!AF76="No data","x",IF('Indicator Data'!AF76&gt;H$136,10,IF('Indicator Data'!AF76&lt;H$135,0,10-(H$136-'Indicator Data'!AF76)/(H$136-H$135)*10)))</f>
        <v>5.8274999999999988</v>
      </c>
      <c r="I74" s="54">
        <f t="shared" si="50"/>
        <v>5.8274999999999988</v>
      </c>
      <c r="J74" s="37">
        <f>SUM('Indicator Data'!P76,SUM('Indicator Data'!Q76:R76)*1000000)</f>
        <v>3773244181</v>
      </c>
      <c r="K74" s="37">
        <f>J74/'Indicator Data (national)'!$AY$12</f>
        <v>22.348870412043617</v>
      </c>
      <c r="L74" s="14">
        <f t="shared" si="37"/>
        <v>0.44697740824087262</v>
      </c>
      <c r="M74" s="14">
        <f>IF('Indicator Data'!S76="No data","x",IF('Indicator Data'!S76&gt;M$136,10,IF('Indicator Data'!S76&lt;M$135,0,10-(M$136-'Indicator Data'!S76)/(M$136-M$135)*10)))</f>
        <v>0.28983202086384097</v>
      </c>
      <c r="N74" s="135">
        <f>VLOOKUP(C74,'Indicator Data'!$C$5:$O$136,12,FALSE)/VLOOKUP(B74,'Indicator Data (national)'!$B$5:$AY$13,50,FALSE)*1000000</f>
        <v>3.6156923955784774E-4</v>
      </c>
      <c r="O74" s="14">
        <f t="shared" si="38"/>
        <v>3.6156923956198739E-5</v>
      </c>
      <c r="P74" s="54">
        <f t="shared" si="39"/>
        <v>0.24561519534288992</v>
      </c>
      <c r="Q74" s="47">
        <f t="shared" si="40"/>
        <v>3.6598636928905308</v>
      </c>
      <c r="R74" s="37">
        <f>IF(AND('Indicator Data'!AK76="No data",'Indicator Data'!AL76="No data"),0,SUM('Indicator Data'!AK76:AM76))</f>
        <v>0</v>
      </c>
      <c r="S74" s="14">
        <f t="shared" si="41"/>
        <v>0</v>
      </c>
      <c r="T74" s="43">
        <f>R74/'Indicator Data'!$BE76</f>
        <v>0</v>
      </c>
      <c r="U74" s="14">
        <f t="shared" si="42"/>
        <v>0</v>
      </c>
      <c r="V74" s="15">
        <f t="shared" si="51"/>
        <v>0</v>
      </c>
      <c r="W74" s="14">
        <f>IF('Indicator Data'!Z76="No data","x",IF('Indicator Data'!Z76&gt;W$136,10,IF('Indicator Data'!Z76&lt;W$135,0,10-(W$136-'Indicator Data'!Z76)/(W$136-W$135)*10)))</f>
        <v>7.4</v>
      </c>
      <c r="X74" s="14">
        <f>IF('Indicator Data'!Y76="No data","x",IF('Indicator Data'!Y76&gt;X$136,10,IF('Indicator Data'!Y76&lt;X$135,0,10-(X$136-'Indicator Data'!Y76)/(X$136-X$135)*10)))</f>
        <v>2.9272727272727277</v>
      </c>
      <c r="Y74" s="14">
        <f>IF('Indicator Data'!AD76="No data","x",IF('Indicator Data'!AD76&gt;Y$136,10,IF('Indicator Data'!AD76&lt;Y$135,0,10-(Y$136-'Indicator Data'!AD76)/(Y$136-Y$135)*10)))</f>
        <v>10</v>
      </c>
      <c r="Z74" s="140">
        <f>IF('Indicator Data'!AA76="No data","x",'Indicator Data'!AA76/'Indicator Data'!$BE76*100000)</f>
        <v>0</v>
      </c>
      <c r="AA74" s="138">
        <f t="shared" si="43"/>
        <v>0</v>
      </c>
      <c r="AB74" s="140">
        <f>IF('Indicator Data'!AB76="No data","x",'Indicator Data'!AB76/'Indicator Data'!$BE76*100000)</f>
        <v>8.6596351860300764</v>
      </c>
      <c r="AC74" s="138">
        <f t="shared" si="44"/>
        <v>9.7916653213390639</v>
      </c>
      <c r="AD74" s="54">
        <f t="shared" si="45"/>
        <v>6.0237876097223584</v>
      </c>
      <c r="AE74" s="14">
        <f>IF('Indicator Data'!T76="No data","x",IF('Indicator Data'!T76&gt;AE$136,10,IF('Indicator Data'!T76&lt;AE$135,0,10-(AE$136-'Indicator Data'!T76)/(AE$136-AE$135)*10)))</f>
        <v>9.5153846153846153</v>
      </c>
      <c r="AF74" s="14">
        <f>IF('Indicator Data'!U76="No data","x",IF('Indicator Data'!U76&gt;AF$136,10,IF('Indicator Data'!U76&lt;AF$135,0,10-(AF$136-'Indicator Data'!U76)/(AF$136-AF$135)*10)))</f>
        <v>3.1111293599068981</v>
      </c>
      <c r="AG74" s="54">
        <f t="shared" si="52"/>
        <v>6.3132569876457563</v>
      </c>
      <c r="AH74" s="14">
        <f>IF('Indicator Data'!AN76="No data","x",IF('Indicator Data'!AN76&gt;AH$136,10,IF('Indicator Data'!AN76&lt;AH$135,0,10-(AH$136-'Indicator Data'!AN76)/(AH$136-AH$135)*10)))</f>
        <v>2.8066407566764786</v>
      </c>
      <c r="AI74" s="14">
        <f>IF('Indicator Data'!AS76="No data","x",IF('Indicator Data'!AS76&gt;AI$136,10,IF('Indicator Data'!AS76&lt;AI$135,0,10-(AI$136-'Indicator Data'!AS76)/(AI$136-AI$135)*10)))</f>
        <v>3.2333165029952671</v>
      </c>
      <c r="AJ74" s="54">
        <f t="shared" si="46"/>
        <v>3.0199786298358728</v>
      </c>
      <c r="AK74" s="37">
        <f>'Indicator Data'!AI76+'Indicator Data'!AH76*0.5+'Indicator Data'!AG76*0.25</f>
        <v>0</v>
      </c>
      <c r="AL74" s="44">
        <f>AK74/'Indicator Data'!BE76</f>
        <v>0</v>
      </c>
      <c r="AM74" s="54">
        <f t="shared" si="47"/>
        <v>0</v>
      </c>
      <c r="AN74" s="14" t="str">
        <f>IF('Indicator Data'!AJ76="No data","x",IF(('Indicator Data'!AJ76)^2&gt;AN$135,10,IF(('Indicator Data'!AJ76)^2&lt;AN$136,0,10-(AN$135-('Indicator Data'!AJ76)^2)/(AN$135-AN$136)*10)))</f>
        <v>x</v>
      </c>
      <c r="AO74" s="54" t="str">
        <f t="shared" si="48"/>
        <v>x</v>
      </c>
      <c r="AP74" s="38">
        <f t="shared" si="35"/>
        <v>4.2668621406194367</v>
      </c>
      <c r="AQ74" s="57">
        <f t="shared" si="36"/>
        <v>2.3906059202841008</v>
      </c>
    </row>
    <row r="75" spans="1:43" s="11" customFormat="1" x14ac:dyDescent="0.25">
      <c r="A75" s="11" t="s">
        <v>426</v>
      </c>
      <c r="B75" s="32" t="s">
        <v>14</v>
      </c>
      <c r="C75" s="32" t="s">
        <v>555</v>
      </c>
      <c r="D75" s="14">
        <f>IF('Indicator Data'!M77="No data",IF((0.1284*LN('Indicator Data'!BD77)-0.4735)&gt;D$136,0,IF((0.1284*LN('Indicator Data'!BD77)-0.4735)&lt;D$135,10,(D$136-(0.1284*LN('Indicator Data'!BD77)-0.4735))/(D$136-D$135)*10)),IF('Indicator Data'!M77&gt;D$136,0,IF('Indicator Data'!M77&lt;D$135,10,(D$136-'Indicator Data'!M77)/(D$136-D$135)*10)))</f>
        <v>6.8461538461538467</v>
      </c>
      <c r="E75" s="14">
        <f>IF('Indicator Data'!N77="No data","x",IF('Indicator Data'!N77&gt;E$136,10,IF('Indicator Data'!N77&lt;E$135,0,10-(E$136-'Indicator Data'!N77)/(E$136-E$135)*10)))</f>
        <v>1.652966666666666</v>
      </c>
      <c r="F75" s="54">
        <f t="shared" si="49"/>
        <v>4.7598449490495236</v>
      </c>
      <c r="G75" s="14" t="str">
        <f>IF('Indicator Data'!AE77="No data","x",IF('Indicator Data'!AE77&gt;G$136,10,IF('Indicator Data'!AE77&lt;G$135,0,10-(G$136-'Indicator Data'!AE77)/(G$136-G$135)*10)))</f>
        <v>x</v>
      </c>
      <c r="H75" s="14">
        <f>IF('Indicator Data'!AF77="No data","x",IF('Indicator Data'!AF77&gt;H$136,10,IF('Indicator Data'!AF77&lt;H$135,0,10-(H$136-'Indicator Data'!AF77)/(H$136-H$135)*10)))</f>
        <v>4.4325000000000001</v>
      </c>
      <c r="I75" s="54">
        <f t="shared" si="50"/>
        <v>4.4325000000000001</v>
      </c>
      <c r="J75" s="37">
        <f>SUM('Indicator Data'!P77,SUM('Indicator Data'!Q77:R77)*1000000)</f>
        <v>3773244181</v>
      </c>
      <c r="K75" s="37">
        <f>J75/'Indicator Data (national)'!$AY$12</f>
        <v>22.348870412043617</v>
      </c>
      <c r="L75" s="14">
        <f t="shared" si="37"/>
        <v>0.44697740824087262</v>
      </c>
      <c r="M75" s="14">
        <f>IF('Indicator Data'!S77="No data","x",IF('Indicator Data'!S77&gt;M$136,10,IF('Indicator Data'!S77&lt;M$135,0,10-(M$136-'Indicator Data'!S77)/(M$136-M$135)*10)))</f>
        <v>0.28983202086384097</v>
      </c>
      <c r="N75" s="135">
        <f>VLOOKUP(C75,'Indicator Data'!$C$5:$O$136,12,FALSE)/VLOOKUP(B75,'Indicator Data (national)'!$B$5:$AY$13,50,FALSE)*1000000</f>
        <v>5.8742985171403143E-4</v>
      </c>
      <c r="O75" s="14">
        <f t="shared" si="38"/>
        <v>5.8742985171278406E-5</v>
      </c>
      <c r="P75" s="54">
        <f t="shared" si="39"/>
        <v>0.24562272402996163</v>
      </c>
      <c r="Q75" s="47">
        <f t="shared" si="40"/>
        <v>3.5494531555322522</v>
      </c>
      <c r="R75" s="37">
        <f>IF(AND('Indicator Data'!AK77="No data",'Indicator Data'!AL77="No data"),0,SUM('Indicator Data'!AK77:AM77))</f>
        <v>0</v>
      </c>
      <c r="S75" s="14">
        <f t="shared" si="41"/>
        <v>0</v>
      </c>
      <c r="T75" s="43">
        <f>R75/'Indicator Data'!$BE77</f>
        <v>0</v>
      </c>
      <c r="U75" s="14">
        <f t="shared" si="42"/>
        <v>0</v>
      </c>
      <c r="V75" s="15">
        <f t="shared" si="51"/>
        <v>0</v>
      </c>
      <c r="W75" s="14">
        <f>IF('Indicator Data'!Z77="No data","x",IF('Indicator Data'!Z77&gt;W$136,10,IF('Indicator Data'!Z77&lt;W$135,0,10-(W$136-'Indicator Data'!Z77)/(W$136-W$135)*10)))</f>
        <v>7.4</v>
      </c>
      <c r="X75" s="14">
        <f>IF('Indicator Data'!Y77="No data","x",IF('Indicator Data'!Y77&gt;X$136,10,IF('Indicator Data'!Y77&lt;X$135,0,10-(X$136-'Indicator Data'!Y77)/(X$136-X$135)*10)))</f>
        <v>2.9272727272727277</v>
      </c>
      <c r="Y75" s="14">
        <f>IF('Indicator Data'!AD77="No data","x",IF('Indicator Data'!AD77&gt;Y$136,10,IF('Indicator Data'!AD77&lt;Y$135,0,10-(Y$136-'Indicator Data'!AD77)/(Y$136-Y$135)*10)))</f>
        <v>10</v>
      </c>
      <c r="Z75" s="140">
        <f>IF('Indicator Data'!AA77="No data","x",'Indicator Data'!AA77/'Indicator Data'!$BE77*100000)</f>
        <v>0</v>
      </c>
      <c r="AA75" s="138">
        <f t="shared" si="43"/>
        <v>0</v>
      </c>
      <c r="AB75" s="140">
        <f>IF('Indicator Data'!AB77="No data","x",'Indicator Data'!AB77/'Indicator Data'!$BE77*100000)</f>
        <v>3.7483643800852038</v>
      </c>
      <c r="AC75" s="138">
        <f t="shared" si="44"/>
        <v>8.5794726740599216</v>
      </c>
      <c r="AD75" s="54">
        <f t="shared" si="45"/>
        <v>5.7813490802665299</v>
      </c>
      <c r="AE75" s="14">
        <f>IF('Indicator Data'!T77="No data","x",IF('Indicator Data'!T77&gt;AE$136,10,IF('Indicator Data'!T77&lt;AE$135,0,10-(AE$136-'Indicator Data'!T77)/(AE$136-AE$135)*10)))</f>
        <v>9.5153846153846153</v>
      </c>
      <c r="AF75" s="14">
        <f>IF('Indicator Data'!U77="No data","x",IF('Indicator Data'!U77&gt;AF$136,10,IF('Indicator Data'!U77&lt;AF$135,0,10-(AF$136-'Indicator Data'!U77)/(AF$136-AF$135)*10)))</f>
        <v>1.3333235877063778</v>
      </c>
      <c r="AG75" s="54">
        <f t="shared" si="52"/>
        <v>5.4243541015454966</v>
      </c>
      <c r="AH75" s="14">
        <f>IF('Indicator Data'!AN77="No data","x",IF('Indicator Data'!AN77&gt;AH$136,10,IF('Indicator Data'!AN77&lt;AH$135,0,10-(AH$136-'Indicator Data'!AN77)/(AH$136-AH$135)*10)))</f>
        <v>2.0582309471174618</v>
      </c>
      <c r="AI75" s="14">
        <f>IF('Indicator Data'!AS77="No data","x",IF('Indicator Data'!AS77&gt;AI$136,10,IF('Indicator Data'!AS77&lt;AI$135,0,10-(AI$136-'Indicator Data'!AS77)/(AI$136-AI$135)*10)))</f>
        <v>2.2666539874796587</v>
      </c>
      <c r="AJ75" s="54">
        <f t="shared" si="46"/>
        <v>2.1624424672985603</v>
      </c>
      <c r="AK75" s="37">
        <f>'Indicator Data'!AI77+'Indicator Data'!AH77*0.5+'Indicator Data'!AG77*0.25</f>
        <v>0</v>
      </c>
      <c r="AL75" s="44">
        <f>AK75/'Indicator Data'!BE77</f>
        <v>0</v>
      </c>
      <c r="AM75" s="54">
        <f t="shared" si="47"/>
        <v>0</v>
      </c>
      <c r="AN75" s="14" t="str">
        <f>IF('Indicator Data'!AJ77="No data","x",IF(('Indicator Data'!AJ77)^2&gt;AN$135,10,IF(('Indicator Data'!AJ77)^2&lt;AN$136,0,10-(AN$135-('Indicator Data'!AJ77)^2)/(AN$135-AN$136)*10)))</f>
        <v>x</v>
      </c>
      <c r="AO75" s="54" t="str">
        <f t="shared" si="48"/>
        <v>x</v>
      </c>
      <c r="AP75" s="38">
        <f t="shared" si="35"/>
        <v>3.7018977374019228</v>
      </c>
      <c r="AQ75" s="57">
        <f t="shared" si="36"/>
        <v>2.0378210219971731</v>
      </c>
    </row>
    <row r="76" spans="1:43" s="11" customFormat="1" x14ac:dyDescent="0.25">
      <c r="A76" s="11" t="s">
        <v>427</v>
      </c>
      <c r="B76" s="32" t="s">
        <v>14</v>
      </c>
      <c r="C76" s="32" t="s">
        <v>556</v>
      </c>
      <c r="D76" s="14">
        <f>IF('Indicator Data'!M78="No data",IF((0.1284*LN('Indicator Data'!BD78)-0.4735)&gt;D$136,0,IF((0.1284*LN('Indicator Data'!BD78)-0.4735)&lt;D$135,10,(D$136-(0.1284*LN('Indicator Data'!BD78)-0.4735))/(D$136-D$135)*10)),IF('Indicator Data'!M78&gt;D$136,0,IF('Indicator Data'!M78&lt;D$135,10,(D$136-'Indicator Data'!M78)/(D$136-D$135)*10)))</f>
        <v>7.3671095201977943</v>
      </c>
      <c r="E76" s="14">
        <f>IF('Indicator Data'!N78="No data","x",IF('Indicator Data'!N78&gt;E$136,10,IF('Indicator Data'!N78&lt;E$135,0,10-(E$136-'Indicator Data'!N78)/(E$136-E$135)*10)))</f>
        <v>1.2833333333333332</v>
      </c>
      <c r="F76" s="54">
        <f t="shared" si="49"/>
        <v>5.0452051082832936</v>
      </c>
      <c r="G76" s="14" t="str">
        <f>IF('Indicator Data'!AE78="No data","x",IF('Indicator Data'!AE78&gt;G$136,10,IF('Indicator Data'!AE78&lt;G$135,0,10-(G$136-'Indicator Data'!AE78)/(G$136-G$135)*10)))</f>
        <v>x</v>
      </c>
      <c r="H76" s="14">
        <f>IF('Indicator Data'!AF78="No data","x",IF('Indicator Data'!AF78&gt;H$136,10,IF('Indicator Data'!AF78&lt;H$135,0,10-(H$136-'Indicator Data'!AF78)/(H$136-H$135)*10)))</f>
        <v>6.5400000000000009</v>
      </c>
      <c r="I76" s="54">
        <f t="shared" si="50"/>
        <v>6.5400000000000009</v>
      </c>
      <c r="J76" s="37">
        <f>SUM('Indicator Data'!P78,SUM('Indicator Data'!Q78:R78)*1000000)</f>
        <v>3773244181</v>
      </c>
      <c r="K76" s="37">
        <f>J76/'Indicator Data (national)'!$AY$12</f>
        <v>22.348870412043617</v>
      </c>
      <c r="L76" s="14">
        <f t="shared" si="37"/>
        <v>0.44697740824087262</v>
      </c>
      <c r="M76" s="14">
        <f>IF('Indicator Data'!S78="No data","x",IF('Indicator Data'!S78&gt;M$136,10,IF('Indicator Data'!S78&lt;M$135,0,10-(M$136-'Indicator Data'!S78)/(M$136-M$135)*10)))</f>
        <v>0.28983202086384097</v>
      </c>
      <c r="N76" s="135">
        <f>VLOOKUP(C76,'Indicator Data'!$C$5:$O$136,12,FALSE)/VLOOKUP(B76,'Indicator Data (national)'!$B$5:$AY$13,50,FALSE)*1000000</f>
        <v>4.5606988023533864E-4</v>
      </c>
      <c r="O76" s="14">
        <f t="shared" si="38"/>
        <v>4.5606988022584005E-5</v>
      </c>
      <c r="P76" s="54">
        <f t="shared" si="39"/>
        <v>0.2456183453642454</v>
      </c>
      <c r="Q76" s="47">
        <f t="shared" si="40"/>
        <v>4.2190071404827085</v>
      </c>
      <c r="R76" s="37">
        <f>IF(AND('Indicator Data'!AK78="No data",'Indicator Data'!AL78="No data"),0,SUM('Indicator Data'!AK78:AM78))</f>
        <v>0</v>
      </c>
      <c r="S76" s="14">
        <f t="shared" si="41"/>
        <v>0</v>
      </c>
      <c r="T76" s="43">
        <f>R76/'Indicator Data'!$BE78</f>
        <v>0</v>
      </c>
      <c r="U76" s="14">
        <f t="shared" si="42"/>
        <v>0</v>
      </c>
      <c r="V76" s="15">
        <f t="shared" si="51"/>
        <v>0</v>
      </c>
      <c r="W76" s="14">
        <f>IF('Indicator Data'!Z78="No data","x",IF('Indicator Data'!Z78&gt;W$136,10,IF('Indicator Data'!Z78&lt;W$135,0,10-(W$136-'Indicator Data'!Z78)/(W$136-W$135)*10)))</f>
        <v>7.4</v>
      </c>
      <c r="X76" s="14">
        <f>IF('Indicator Data'!Y78="No data","x",IF('Indicator Data'!Y78&gt;X$136,10,IF('Indicator Data'!Y78&lt;X$135,0,10-(X$136-'Indicator Data'!Y78)/(X$136-X$135)*10)))</f>
        <v>2.9272727272727277</v>
      </c>
      <c r="Y76" s="14">
        <f>IF('Indicator Data'!AD78="No data","x",IF('Indicator Data'!AD78&gt;Y$136,10,IF('Indicator Data'!AD78&lt;Y$135,0,10-(Y$136-'Indicator Data'!AD78)/(Y$136-Y$135)*10)))</f>
        <v>10</v>
      </c>
      <c r="Z76" s="140">
        <f>IF('Indicator Data'!AA78="No data","x",'Indicator Data'!AA78/'Indicator Data'!$BE78*100000)</f>
        <v>18.462691459250102</v>
      </c>
      <c r="AA76" s="138">
        <f t="shared" si="43"/>
        <v>8.8302825061439165</v>
      </c>
      <c r="AB76" s="140">
        <f>IF('Indicator Data'!AB78="No data","x",'Indicator Data'!AB78/'Indicator Data'!$BE78*100000)</f>
        <v>0.22793446245987781</v>
      </c>
      <c r="AC76" s="138">
        <f t="shared" si="44"/>
        <v>4.5260333104176453</v>
      </c>
      <c r="AD76" s="54">
        <f t="shared" si="45"/>
        <v>6.7367177087668582</v>
      </c>
      <c r="AE76" s="14">
        <f>IF('Indicator Data'!T78="No data","x",IF('Indicator Data'!T78&gt;AE$136,10,IF('Indicator Data'!T78&lt;AE$135,0,10-(AE$136-'Indicator Data'!T78)/(AE$136-AE$135)*10)))</f>
        <v>9.5153846153846153</v>
      </c>
      <c r="AF76" s="14">
        <f>IF('Indicator Data'!U78="No data","x",IF('Indicator Data'!U78&gt;AF$136,10,IF('Indicator Data'!U78&lt;AF$135,0,10-(AF$136-'Indicator Data'!U78)/(AF$136-AF$135)*10)))</f>
        <v>1.7999812813637188</v>
      </c>
      <c r="AG76" s="54">
        <f t="shared" si="52"/>
        <v>5.6576829483741671</v>
      </c>
      <c r="AH76" s="14">
        <f>IF('Indicator Data'!AN78="No data","x",IF('Indicator Data'!AN78&gt;AH$136,10,IF('Indicator Data'!AN78&lt;AH$135,0,10-(AH$136-'Indicator Data'!AN78)/(AH$136-AH$135)*10)))</f>
        <v>2.3389500033364747</v>
      </c>
      <c r="AI76" s="14">
        <f>IF('Indicator Data'!AS78="No data","x",IF('Indicator Data'!AS78&gt;AI$136,10,IF('Indicator Data'!AS78&lt;AI$135,0,10-(AI$136-'Indicator Data'!AS78)/(AI$136-AI$135)*10)))</f>
        <v>2.833317871622226</v>
      </c>
      <c r="AJ76" s="54">
        <f t="shared" si="46"/>
        <v>2.5861339374793504</v>
      </c>
      <c r="AK76" s="37">
        <f>'Indicator Data'!AI78+'Indicator Data'!AH78*0.5+'Indicator Data'!AG78*0.25</f>
        <v>0</v>
      </c>
      <c r="AL76" s="44">
        <f>AK76/'Indicator Data'!BE78</f>
        <v>0</v>
      </c>
      <c r="AM76" s="54">
        <f t="shared" si="47"/>
        <v>0</v>
      </c>
      <c r="AN76" s="14" t="str">
        <f>IF('Indicator Data'!AJ78="No data","x",IF(('Indicator Data'!AJ78)^2&gt;AN$135,10,IF(('Indicator Data'!AJ78)^2&lt;AN$136,0,10-(AN$135-('Indicator Data'!AJ78)^2)/(AN$135-AN$136)*10)))</f>
        <v>x</v>
      </c>
      <c r="AO76" s="54" t="str">
        <f t="shared" si="48"/>
        <v>x</v>
      </c>
      <c r="AP76" s="38">
        <f t="shared" si="35"/>
        <v>4.216503769885108</v>
      </c>
      <c r="AQ76" s="57">
        <f t="shared" si="36"/>
        <v>2.3585830057095376</v>
      </c>
    </row>
    <row r="77" spans="1:43" s="11" customFormat="1" x14ac:dyDescent="0.25">
      <c r="A77" s="11" t="s">
        <v>428</v>
      </c>
      <c r="B77" s="32" t="s">
        <v>14</v>
      </c>
      <c r="C77" s="32" t="s">
        <v>557</v>
      </c>
      <c r="D77" s="14">
        <f>IF('Indicator Data'!M79="No data",IF((0.1284*LN('Indicator Data'!BD79)-0.4735)&gt;D$136,0,IF((0.1284*LN('Indicator Data'!BD79)-0.4735)&lt;D$135,10,(D$136-(0.1284*LN('Indicator Data'!BD79)-0.4735))/(D$136-D$135)*10)),IF('Indicator Data'!M79&gt;D$136,0,IF('Indicator Data'!M79&lt;D$135,10,(D$136-'Indicator Data'!M79)/(D$136-D$135)*10)))</f>
        <v>9.0153846153846153</v>
      </c>
      <c r="E77" s="14">
        <f>IF('Indicator Data'!N79="No data","x",IF('Indicator Data'!N79&gt;E$136,10,IF('Indicator Data'!N79&lt;E$135,0,10-(E$136-'Indicator Data'!N79)/(E$136-E$135)*10)))</f>
        <v>7.8672350000000009</v>
      </c>
      <c r="F77" s="54">
        <f t="shared" si="49"/>
        <v>8.5037605180934044</v>
      </c>
      <c r="G77" s="14" t="str">
        <f>IF('Indicator Data'!AE79="No data","x",IF('Indicator Data'!AE79&gt;G$136,10,IF('Indicator Data'!AE79&lt;G$135,0,10-(G$136-'Indicator Data'!AE79)/(G$136-G$135)*10)))</f>
        <v>x</v>
      </c>
      <c r="H77" s="14">
        <f>IF('Indicator Data'!AF79="No data","x",IF('Indicator Data'!AF79&gt;H$136,10,IF('Indicator Data'!AF79&lt;H$135,0,10-(H$136-'Indicator Data'!AF79)/(H$136-H$135)*10)))</f>
        <v>4.2925000000000004</v>
      </c>
      <c r="I77" s="54">
        <f t="shared" si="50"/>
        <v>4.2925000000000004</v>
      </c>
      <c r="J77" s="37">
        <f>SUM('Indicator Data'!P79,SUM('Indicator Data'!Q79:R79)*1000000)</f>
        <v>3773244181</v>
      </c>
      <c r="K77" s="37">
        <f>J77/'Indicator Data (national)'!$AY$12</f>
        <v>22.348870412043617</v>
      </c>
      <c r="L77" s="14">
        <f t="shared" si="37"/>
        <v>0.44697740824087262</v>
      </c>
      <c r="M77" s="14">
        <f>IF('Indicator Data'!S79="No data","x",IF('Indicator Data'!S79&gt;M$136,10,IF('Indicator Data'!S79&lt;M$135,0,10-(M$136-'Indicator Data'!S79)/(M$136-M$135)*10)))</f>
        <v>0.28983202086384097</v>
      </c>
      <c r="N77" s="135">
        <f>VLOOKUP(C77,'Indicator Data'!$C$5:$O$136,12,FALSE)/VLOOKUP(B77,'Indicator Data (national)'!$B$5:$AY$13,50,FALSE)*1000000</f>
        <v>2.7958511097921543E-3</v>
      </c>
      <c r="O77" s="14">
        <f t="shared" si="38"/>
        <v>2.795851109791414E-4</v>
      </c>
      <c r="P77" s="54">
        <f t="shared" si="39"/>
        <v>0.24569633807189759</v>
      </c>
      <c r="Q77" s="47">
        <f t="shared" si="40"/>
        <v>5.3864293435646768</v>
      </c>
      <c r="R77" s="37">
        <f>IF(AND('Indicator Data'!AK79="No data",'Indicator Data'!AL79="No data"),0,SUM('Indicator Data'!AK79:AM79))</f>
        <v>13678</v>
      </c>
      <c r="S77" s="14">
        <f t="shared" si="41"/>
        <v>3.7867419979900365</v>
      </c>
      <c r="T77" s="43">
        <f>R77/'Indicator Data'!$BE79</f>
        <v>4.9406672031879189E-3</v>
      </c>
      <c r="U77" s="14">
        <f t="shared" si="42"/>
        <v>4.730270127635797</v>
      </c>
      <c r="V77" s="15">
        <f t="shared" si="51"/>
        <v>4.2585060628129163</v>
      </c>
      <c r="W77" s="14">
        <f>IF('Indicator Data'!Z79="No data","x",IF('Indicator Data'!Z79&gt;W$136,10,IF('Indicator Data'!Z79&lt;W$135,0,10-(W$136-'Indicator Data'!Z79)/(W$136-W$135)*10)))</f>
        <v>7.4</v>
      </c>
      <c r="X77" s="14">
        <f>IF('Indicator Data'!Y79="No data","x",IF('Indicator Data'!Y79&gt;X$136,10,IF('Indicator Data'!Y79&lt;X$135,0,10-(X$136-'Indicator Data'!Y79)/(X$136-X$135)*10)))</f>
        <v>2.9272727272727277</v>
      </c>
      <c r="Y77" s="14">
        <f>IF('Indicator Data'!AD79="No data","x",IF('Indicator Data'!AD79&gt;Y$136,10,IF('Indicator Data'!AD79&lt;Y$135,0,10-(Y$136-'Indicator Data'!AD79)/(Y$136-Y$135)*10)))</f>
        <v>10</v>
      </c>
      <c r="Z77" s="140">
        <f>IF('Indicator Data'!AA79="No data","x",'Indicator Data'!AA79/'Indicator Data'!$BE79*100000)</f>
        <v>0.14448507685883663</v>
      </c>
      <c r="AA77" s="138">
        <f t="shared" si="43"/>
        <v>3.1355295986281417</v>
      </c>
      <c r="AB77" s="140">
        <f>IF('Indicator Data'!AB79="No data","x",'Indicator Data'!AB79/'Indicator Data'!$BE79*100000)</f>
        <v>11.450442341062804</v>
      </c>
      <c r="AC77" s="138">
        <f t="shared" si="44"/>
        <v>10</v>
      </c>
      <c r="AD77" s="54">
        <f t="shared" si="45"/>
        <v>6.6925604651801738</v>
      </c>
      <c r="AE77" s="14">
        <f>IF('Indicator Data'!T79="No data","x",IF('Indicator Data'!T79&gt;AE$136,10,IF('Indicator Data'!T79&lt;AE$135,0,10-(AE$136-'Indicator Data'!T79)/(AE$136-AE$135)*10)))</f>
        <v>9.5153846153846153</v>
      </c>
      <c r="AF77" s="14">
        <f>IF('Indicator Data'!U79="No data","x",IF('Indicator Data'!U79&gt;AF$136,10,IF('Indicator Data'!U79&lt;AF$135,0,10-(AF$136-'Indicator Data'!U79)/(AF$136-AF$135)*10)))</f>
        <v>6.5555502973514423</v>
      </c>
      <c r="AG77" s="54">
        <f t="shared" si="52"/>
        <v>8.0354674563680284</v>
      </c>
      <c r="AH77" s="14">
        <f>IF('Indicator Data'!AN79="No data","x",IF('Indicator Data'!AN79&gt;AH$136,10,IF('Indicator Data'!AN79&lt;AH$135,0,10-(AH$136-'Indicator Data'!AN79)/(AH$136-AH$135)*10)))</f>
        <v>4.8649584657872813</v>
      </c>
      <c r="AI77" s="14">
        <f>IF('Indicator Data'!AS79="No data","x",IF('Indicator Data'!AS79&gt;AI$136,10,IF('Indicator Data'!AS79&lt;AI$135,0,10-(AI$136-'Indicator Data'!AS79)/(AI$136-AI$135)*10)))</f>
        <v>6.9000020661339976</v>
      </c>
      <c r="AJ77" s="54">
        <f t="shared" si="46"/>
        <v>5.8824802659606394</v>
      </c>
      <c r="AK77" s="37">
        <f>'Indicator Data'!AI79+'Indicator Data'!AH79*0.5+'Indicator Data'!AG79*0.25</f>
        <v>0</v>
      </c>
      <c r="AL77" s="44">
        <f>AK77/'Indicator Data'!BE79</f>
        <v>0</v>
      </c>
      <c r="AM77" s="54">
        <f t="shared" si="47"/>
        <v>0</v>
      </c>
      <c r="AN77" s="14" t="str">
        <f>IF('Indicator Data'!AJ79="No data","x",IF(('Indicator Data'!AJ79)^2&gt;AN$135,10,IF(('Indicator Data'!AJ79)^2&lt;AN$136,0,10-(AN$135-('Indicator Data'!AJ79)^2)/(AN$135-AN$136)*10)))</f>
        <v>x</v>
      </c>
      <c r="AO77" s="54" t="str">
        <f t="shared" si="48"/>
        <v>x</v>
      </c>
      <c r="AP77" s="38">
        <f t="shared" si="35"/>
        <v>5.8103243821276713</v>
      </c>
      <c r="AQ77" s="57">
        <f t="shared" si="36"/>
        <v>5.0841551714194999</v>
      </c>
    </row>
    <row r="78" spans="1:43" s="11" customFormat="1" x14ac:dyDescent="0.25">
      <c r="A78" s="11" t="s">
        <v>429</v>
      </c>
      <c r="B78" s="32" t="s">
        <v>14</v>
      </c>
      <c r="C78" s="32" t="s">
        <v>558</v>
      </c>
      <c r="D78" s="14">
        <f>IF('Indicator Data'!M80="No data",IF((0.1284*LN('Indicator Data'!BD80)-0.4735)&gt;D$136,0,IF((0.1284*LN('Indicator Data'!BD80)-0.4735)&lt;D$135,10,(D$136-(0.1284*LN('Indicator Data'!BD80)-0.4735))/(D$136-D$135)*10)),IF('Indicator Data'!M80&gt;D$136,0,IF('Indicator Data'!M80&lt;D$135,10,(D$136-'Indicator Data'!M80)/(D$136-D$135)*10)))</f>
        <v>6.7384615384615385</v>
      </c>
      <c r="E78" s="14">
        <f>IF('Indicator Data'!N80="No data","x",IF('Indicator Data'!N80&gt;E$136,10,IF('Indicator Data'!N80&lt;E$135,0,10-(E$136-'Indicator Data'!N80)/(E$136-E$135)*10)))</f>
        <v>0.9634366666666665</v>
      </c>
      <c r="F78" s="54">
        <f t="shared" si="49"/>
        <v>4.4498631557436648</v>
      </c>
      <c r="G78" s="14" t="str">
        <f>IF('Indicator Data'!AE80="No data","x",IF('Indicator Data'!AE80&gt;G$136,10,IF('Indicator Data'!AE80&lt;G$135,0,10-(G$136-'Indicator Data'!AE80)/(G$136-G$135)*10)))</f>
        <v>x</v>
      </c>
      <c r="H78" s="14">
        <f>IF('Indicator Data'!AF80="No data","x",IF('Indicator Data'!AF80&gt;H$136,10,IF('Indicator Data'!AF80&lt;H$135,0,10-(H$136-'Indicator Data'!AF80)/(H$136-H$135)*10)))</f>
        <v>4.375</v>
      </c>
      <c r="I78" s="54">
        <f t="shared" si="50"/>
        <v>4.375</v>
      </c>
      <c r="J78" s="37">
        <f>SUM('Indicator Data'!P80,SUM('Indicator Data'!Q80:R80)*1000000)</f>
        <v>3773244181</v>
      </c>
      <c r="K78" s="37">
        <f>J78/'Indicator Data (national)'!$AY$12</f>
        <v>22.348870412043617</v>
      </c>
      <c r="L78" s="14">
        <f t="shared" si="37"/>
        <v>0.44697740824087262</v>
      </c>
      <c r="M78" s="14">
        <f>IF('Indicator Data'!S80="No data","x",IF('Indicator Data'!S80&gt;M$136,10,IF('Indicator Data'!S80&lt;M$135,0,10-(M$136-'Indicator Data'!S80)/(M$136-M$135)*10)))</f>
        <v>0.28983202086384097</v>
      </c>
      <c r="N78" s="135">
        <f>VLOOKUP(C78,'Indicator Data'!$C$5:$O$136,12,FALSE)/VLOOKUP(B78,'Indicator Data (national)'!$B$5:$AY$13,50,FALSE)*1000000</f>
        <v>3.4238528195922123E-4</v>
      </c>
      <c r="O78" s="14">
        <f t="shared" si="38"/>
        <v>3.4238528193952789E-5</v>
      </c>
      <c r="P78" s="54">
        <f t="shared" si="39"/>
        <v>0.24561455587763584</v>
      </c>
      <c r="Q78" s="47">
        <f t="shared" si="40"/>
        <v>3.3800852168412412</v>
      </c>
      <c r="R78" s="37">
        <f>IF(AND('Indicator Data'!AK80="No data",'Indicator Data'!AL80="No data"),0,SUM('Indicator Data'!AK80:AM80))</f>
        <v>0</v>
      </c>
      <c r="S78" s="14">
        <f t="shared" si="41"/>
        <v>0</v>
      </c>
      <c r="T78" s="43">
        <f>R78/'Indicator Data'!$BE80</f>
        <v>0</v>
      </c>
      <c r="U78" s="14">
        <f t="shared" si="42"/>
        <v>0</v>
      </c>
      <c r="V78" s="15">
        <f t="shared" si="51"/>
        <v>0</v>
      </c>
      <c r="W78" s="14">
        <f>IF('Indicator Data'!Z80="No data","x",IF('Indicator Data'!Z80&gt;W$136,10,IF('Indicator Data'!Z80&lt;W$135,0,10-(W$136-'Indicator Data'!Z80)/(W$136-W$135)*10)))</f>
        <v>7.4</v>
      </c>
      <c r="X78" s="14">
        <f>IF('Indicator Data'!Y80="No data","x",IF('Indicator Data'!Y80&gt;X$136,10,IF('Indicator Data'!Y80&lt;X$135,0,10-(X$136-'Indicator Data'!Y80)/(X$136-X$135)*10)))</f>
        <v>2.9272727272727277</v>
      </c>
      <c r="Y78" s="14">
        <f>IF('Indicator Data'!AD80="No data","x",IF('Indicator Data'!AD80&gt;Y$136,10,IF('Indicator Data'!AD80&lt;Y$135,0,10-(Y$136-'Indicator Data'!AD80)/(Y$136-Y$135)*10)))</f>
        <v>10</v>
      </c>
      <c r="Z78" s="140">
        <f>IF('Indicator Data'!AA80="No data","x",'Indicator Data'!AA80/'Indicator Data'!$BE80*100000)</f>
        <v>0</v>
      </c>
      <c r="AA78" s="138">
        <f t="shared" si="43"/>
        <v>0</v>
      </c>
      <c r="AB78" s="140">
        <f>IF('Indicator Data'!AB80="No data","x",'Indicator Data'!AB80/'Indicator Data'!$BE80*100000)</f>
        <v>5.2202283849918434</v>
      </c>
      <c r="AC78" s="138">
        <f t="shared" si="44"/>
        <v>9.058965012671635</v>
      </c>
      <c r="AD78" s="54">
        <f t="shared" si="45"/>
        <v>5.8772475479888726</v>
      </c>
      <c r="AE78" s="14">
        <f>IF('Indicator Data'!T80="No data","x",IF('Indicator Data'!T80&gt;AE$136,10,IF('Indicator Data'!T80&lt;AE$135,0,10-(AE$136-'Indicator Data'!T80)/(AE$136-AE$135)*10)))</f>
        <v>9.5153846153846153</v>
      </c>
      <c r="AF78" s="14">
        <f>IF('Indicator Data'!U80="No data","x",IF('Indicator Data'!U80&gt;AF$136,10,IF('Indicator Data'!U80&lt;AF$135,0,10-(AF$136-'Indicator Data'!U80)/(AF$136-AF$135)*10)))</f>
        <v>2.3777781831485356</v>
      </c>
      <c r="AG78" s="54">
        <f t="shared" si="52"/>
        <v>5.9465813992665755</v>
      </c>
      <c r="AH78" s="14">
        <f>IF('Indicator Data'!AN80="No data","x",IF('Indicator Data'!AN80&gt;AH$136,10,IF('Indicator Data'!AN80&lt;AH$135,0,10-(AH$136-'Indicator Data'!AN80)/(AH$136-AH$135)*10)))</f>
        <v>2.5260318521310214</v>
      </c>
      <c r="AI78" s="14">
        <f>IF('Indicator Data'!AS80="No data","x",IF('Indicator Data'!AS80&gt;AI$136,10,IF('Indicator Data'!AS80&lt;AI$135,0,10-(AI$136-'Indicator Data'!AS80)/(AI$136-AI$135)*10)))</f>
        <v>2.2666614520001804</v>
      </c>
      <c r="AJ78" s="54">
        <f t="shared" si="46"/>
        <v>2.3963466520656009</v>
      </c>
      <c r="AK78" s="37">
        <f>'Indicator Data'!AI80+'Indicator Data'!AH80*0.5+'Indicator Data'!AG80*0.25</f>
        <v>0</v>
      </c>
      <c r="AL78" s="44">
        <f>AK78/'Indicator Data'!BE80</f>
        <v>0</v>
      </c>
      <c r="AM78" s="54">
        <f t="shared" si="47"/>
        <v>0</v>
      </c>
      <c r="AN78" s="14" t="str">
        <f>IF('Indicator Data'!AJ80="No data","x",IF(('Indicator Data'!AJ80)^2&gt;AN$135,10,IF(('Indicator Data'!AJ80)^2&lt;AN$136,0,10-(AN$135-('Indicator Data'!AJ80)^2)/(AN$135-AN$136)*10)))</f>
        <v>x</v>
      </c>
      <c r="AO78" s="54" t="str">
        <f t="shared" si="48"/>
        <v>x</v>
      </c>
      <c r="AP78" s="38">
        <f t="shared" si="35"/>
        <v>3.9584675977921058</v>
      </c>
      <c r="AQ78" s="57">
        <f t="shared" si="36"/>
        <v>2.1963022620860468</v>
      </c>
    </row>
    <row r="79" spans="1:43" s="11" customFormat="1" x14ac:dyDescent="0.25">
      <c r="A79" s="11" t="s">
        <v>430</v>
      </c>
      <c r="B79" s="32" t="s">
        <v>14</v>
      </c>
      <c r="C79" s="32" t="s">
        <v>559</v>
      </c>
      <c r="D79" s="14">
        <f>IF('Indicator Data'!M81="No data",IF((0.1284*LN('Indicator Data'!BD81)-0.4735)&gt;D$136,0,IF((0.1284*LN('Indicator Data'!BD81)-0.4735)&lt;D$135,10,(D$136-(0.1284*LN('Indicator Data'!BD81)-0.4735))/(D$136-D$135)*10)),IF('Indicator Data'!M81&gt;D$136,0,IF('Indicator Data'!M81&lt;D$135,10,(D$136-'Indicator Data'!M81)/(D$136-D$135)*10)))</f>
        <v>8.8307692307692314</v>
      </c>
      <c r="E79" s="14">
        <f>IF('Indicator Data'!N81="No data","x",IF('Indicator Data'!N81&gt;E$136,10,IF('Indicator Data'!N81&lt;E$135,0,10-(E$136-'Indicator Data'!N81)/(E$136-E$135)*10)))</f>
        <v>9.0254949999999994</v>
      </c>
      <c r="F79" s="54">
        <f t="shared" si="49"/>
        <v>8.930304433644622</v>
      </c>
      <c r="G79" s="14" t="str">
        <f>IF('Indicator Data'!AE81="No data","x",IF('Indicator Data'!AE81&gt;G$136,10,IF('Indicator Data'!AE81&lt;G$135,0,10-(G$136-'Indicator Data'!AE81)/(G$136-G$135)*10)))</f>
        <v>x</v>
      </c>
      <c r="H79" s="14">
        <f>IF('Indicator Data'!AF81="No data","x",IF('Indicator Data'!AF81&gt;H$136,10,IF('Indicator Data'!AF81&lt;H$135,0,10-(H$136-'Indicator Data'!AF81)/(H$136-H$135)*10)))</f>
        <v>3.6899999999999995</v>
      </c>
      <c r="I79" s="54">
        <f t="shared" si="50"/>
        <v>3.6899999999999995</v>
      </c>
      <c r="J79" s="37">
        <f>SUM('Indicator Data'!P81,SUM('Indicator Data'!Q81:R81)*1000000)</f>
        <v>3773244181</v>
      </c>
      <c r="K79" s="37">
        <f>J79/'Indicator Data (national)'!$AY$12</f>
        <v>22.348870412043617</v>
      </c>
      <c r="L79" s="14">
        <f t="shared" si="37"/>
        <v>0.44697740824087262</v>
      </c>
      <c r="M79" s="14">
        <f>IF('Indicator Data'!S81="No data","x",IF('Indicator Data'!S81&gt;M$136,10,IF('Indicator Data'!S81&lt;M$135,0,10-(M$136-'Indicator Data'!S81)/(M$136-M$135)*10)))</f>
        <v>0.28983202086384097</v>
      </c>
      <c r="N79" s="135">
        <f>VLOOKUP(C79,'Indicator Data'!$C$5:$O$136,12,FALSE)/VLOOKUP(B79,'Indicator Data (national)'!$B$5:$AY$13,50,FALSE)*1000000</f>
        <v>3.2074725379594663E-3</v>
      </c>
      <c r="O79" s="14">
        <f t="shared" si="38"/>
        <v>3.2074725379693803E-4</v>
      </c>
      <c r="P79" s="54">
        <f t="shared" si="39"/>
        <v>0.24571005878617017</v>
      </c>
      <c r="Q79" s="47">
        <f t="shared" si="40"/>
        <v>5.4490797315188528</v>
      </c>
      <c r="R79" s="37">
        <f>IF(AND('Indicator Data'!AK81="No data",'Indicator Data'!AL81="No data"),0,SUM('Indicator Data'!AK81:AM81))</f>
        <v>0</v>
      </c>
      <c r="S79" s="14">
        <f t="shared" si="41"/>
        <v>0</v>
      </c>
      <c r="T79" s="43">
        <f>R79/'Indicator Data'!$BE81</f>
        <v>0</v>
      </c>
      <c r="U79" s="14">
        <f t="shared" si="42"/>
        <v>0</v>
      </c>
      <c r="V79" s="15">
        <f t="shared" si="51"/>
        <v>0</v>
      </c>
      <c r="W79" s="14">
        <f>IF('Indicator Data'!Z81="No data","x",IF('Indicator Data'!Z81&gt;W$136,10,IF('Indicator Data'!Z81&lt;W$135,0,10-(W$136-'Indicator Data'!Z81)/(W$136-W$135)*10)))</f>
        <v>7.4</v>
      </c>
      <c r="X79" s="14">
        <f>IF('Indicator Data'!Y81="No data","x",IF('Indicator Data'!Y81&gt;X$136,10,IF('Indicator Data'!Y81&lt;X$135,0,10-(X$136-'Indicator Data'!Y81)/(X$136-X$135)*10)))</f>
        <v>2.9272727272727277</v>
      </c>
      <c r="Y79" s="14">
        <f>IF('Indicator Data'!AD81="No data","x",IF('Indicator Data'!AD81&gt;Y$136,10,IF('Indicator Data'!AD81&lt;Y$135,0,10-(Y$136-'Indicator Data'!AD81)/(Y$136-Y$135)*10)))</f>
        <v>10</v>
      </c>
      <c r="Z79" s="140">
        <f>IF('Indicator Data'!AA81="No data","x",'Indicator Data'!AA81/'Indicator Data'!$BE81*100000)</f>
        <v>0</v>
      </c>
      <c r="AA79" s="138">
        <f t="shared" si="43"/>
        <v>0</v>
      </c>
      <c r="AB79" s="140">
        <f>IF('Indicator Data'!AB81="No data","x",'Indicator Data'!AB81/'Indicator Data'!$BE81*100000)</f>
        <v>0.5764143568517679</v>
      </c>
      <c r="AC79" s="138">
        <f t="shared" si="44"/>
        <v>5.8691159644140134</v>
      </c>
      <c r="AD79" s="54">
        <f t="shared" si="45"/>
        <v>5.2392777383373481</v>
      </c>
      <c r="AE79" s="14">
        <f>IF('Indicator Data'!T81="No data","x",IF('Indicator Data'!T81&gt;AE$136,10,IF('Indicator Data'!T81&lt;AE$135,0,10-(AE$136-'Indicator Data'!T81)/(AE$136-AE$135)*10)))</f>
        <v>9.5153846153846153</v>
      </c>
      <c r="AF79" s="14">
        <f>IF('Indicator Data'!U81="No data","x",IF('Indicator Data'!U81&gt;AF$136,10,IF('Indicator Data'!U81&lt;AF$135,0,10-(AF$136-'Indicator Data'!U81)/(AF$136-AF$135)*10)))</f>
        <v>9.0666719595948813</v>
      </c>
      <c r="AG79" s="54">
        <f t="shared" si="52"/>
        <v>9.2910282874897483</v>
      </c>
      <c r="AH79" s="14">
        <f>IF('Indicator Data'!AN81="No data","x",IF('Indicator Data'!AN81&gt;AH$136,10,IF('Indicator Data'!AN81&lt;AH$135,0,10-(AH$136-'Indicator Data'!AN81)/(AH$136-AH$135)*10)))</f>
        <v>8.2797327280120125</v>
      </c>
      <c r="AI79" s="14">
        <f>IF('Indicator Data'!AS81="No data","x",IF('Indicator Data'!AS81&gt;AI$136,10,IF('Indicator Data'!AS81&lt;AI$135,0,10-(AI$136-'Indicator Data'!AS81)/(AI$136-AI$135)*10)))</f>
        <v>7.7999953042774832</v>
      </c>
      <c r="AJ79" s="54">
        <f t="shared" si="46"/>
        <v>8.0398640161447474</v>
      </c>
      <c r="AK79" s="37">
        <f>'Indicator Data'!AI81+'Indicator Data'!AH81*0.5+'Indicator Data'!AG81*0.25</f>
        <v>0</v>
      </c>
      <c r="AL79" s="44">
        <f>AK79/'Indicator Data'!BE81</f>
        <v>0</v>
      </c>
      <c r="AM79" s="54">
        <f t="shared" si="47"/>
        <v>0</v>
      </c>
      <c r="AN79" s="14" t="str">
        <f>IF('Indicator Data'!AJ81="No data","x",IF(('Indicator Data'!AJ81)^2&gt;AN$135,10,IF(('Indicator Data'!AJ81)^2&lt;AN$136,0,10-(AN$135-('Indicator Data'!AJ81)^2)/(AN$135-AN$136)*10)))</f>
        <v>x</v>
      </c>
      <c r="AO79" s="54" t="str">
        <f t="shared" si="48"/>
        <v>x</v>
      </c>
      <c r="AP79" s="38">
        <f t="shared" si="35"/>
        <v>6.7410824950876957</v>
      </c>
      <c r="AQ79" s="57">
        <f t="shared" si="36"/>
        <v>4.1429066428588142</v>
      </c>
    </row>
    <row r="80" spans="1:43" s="11" customFormat="1" x14ac:dyDescent="0.25">
      <c r="A80" s="11" t="s">
        <v>431</v>
      </c>
      <c r="B80" s="32" t="s">
        <v>14</v>
      </c>
      <c r="C80" s="32" t="s">
        <v>560</v>
      </c>
      <c r="D80" s="14">
        <f>IF('Indicator Data'!M82="No data",IF((0.1284*LN('Indicator Data'!BD82)-0.4735)&gt;D$136,0,IF((0.1284*LN('Indicator Data'!BD82)-0.4735)&lt;D$135,10,(D$136-(0.1284*LN('Indicator Data'!BD82)-0.4735))/(D$136-D$135)*10)),IF('Indicator Data'!M82&gt;D$136,0,IF('Indicator Data'!M82&lt;D$135,10,(D$136-'Indicator Data'!M82)/(D$136-D$135)*10)))</f>
        <v>7.384615384615385</v>
      </c>
      <c r="E80" s="14">
        <f>IF('Indicator Data'!N82="No data","x",IF('Indicator Data'!N82&gt;E$136,10,IF('Indicator Data'!N82&lt;E$135,0,10-(E$136-'Indicator Data'!N82)/(E$136-E$135)*10)))</f>
        <v>4.3157983333333334</v>
      </c>
      <c r="F80" s="54">
        <f t="shared" si="49"/>
        <v>6.0789441796003238</v>
      </c>
      <c r="G80" s="14" t="str">
        <f>IF('Indicator Data'!AE82="No data","x",IF('Indicator Data'!AE82&gt;G$136,10,IF('Indicator Data'!AE82&lt;G$135,0,10-(G$136-'Indicator Data'!AE82)/(G$136-G$135)*10)))</f>
        <v>x</v>
      </c>
      <c r="H80" s="14">
        <f>IF('Indicator Data'!AF82="No data","x",IF('Indicator Data'!AF82&gt;H$136,10,IF('Indicator Data'!AF82&lt;H$135,0,10-(H$136-'Indicator Data'!AF82)/(H$136-H$135)*10)))</f>
        <v>3.7625000000000011</v>
      </c>
      <c r="I80" s="54">
        <f t="shared" si="50"/>
        <v>3.7625000000000011</v>
      </c>
      <c r="J80" s="37">
        <f>SUM('Indicator Data'!P82,SUM('Indicator Data'!Q82:R82)*1000000)</f>
        <v>3773244181</v>
      </c>
      <c r="K80" s="37">
        <f>J80/'Indicator Data (national)'!$AY$12</f>
        <v>22.348870412043617</v>
      </c>
      <c r="L80" s="14">
        <f t="shared" si="37"/>
        <v>0.44697740824087262</v>
      </c>
      <c r="M80" s="14">
        <f>IF('Indicator Data'!S82="No data","x",IF('Indicator Data'!S82&gt;M$136,10,IF('Indicator Data'!S82&lt;M$135,0,10-(M$136-'Indicator Data'!S82)/(M$136-M$135)*10)))</f>
        <v>0.28983202086384097</v>
      </c>
      <c r="N80" s="135">
        <f>VLOOKUP(C80,'Indicator Data'!$C$5:$O$136,12,FALSE)/VLOOKUP(B80,'Indicator Data (national)'!$B$5:$AY$13,50,FALSE)*1000000</f>
        <v>1.5337446459765254E-3</v>
      </c>
      <c r="O80" s="14">
        <f t="shared" si="38"/>
        <v>1.5337446459895432E-4</v>
      </c>
      <c r="P80" s="54">
        <f t="shared" si="39"/>
        <v>0.24565426785643751</v>
      </c>
      <c r="Q80" s="47">
        <f t="shared" si="40"/>
        <v>4.041510656764272</v>
      </c>
      <c r="R80" s="37">
        <f>IF(AND('Indicator Data'!AK82="No data",'Indicator Data'!AL82="No data"),0,SUM('Indicator Data'!AK82:AM82))</f>
        <v>0</v>
      </c>
      <c r="S80" s="14">
        <f t="shared" si="41"/>
        <v>0</v>
      </c>
      <c r="T80" s="43">
        <f>R80/'Indicator Data'!$BE82</f>
        <v>0</v>
      </c>
      <c r="U80" s="14">
        <f t="shared" si="42"/>
        <v>0</v>
      </c>
      <c r="V80" s="15">
        <f t="shared" si="51"/>
        <v>0</v>
      </c>
      <c r="W80" s="14">
        <f>IF('Indicator Data'!Z82="No data","x",IF('Indicator Data'!Z82&gt;W$136,10,IF('Indicator Data'!Z82&lt;W$135,0,10-(W$136-'Indicator Data'!Z82)/(W$136-W$135)*10)))</f>
        <v>7.4</v>
      </c>
      <c r="X80" s="14">
        <f>IF('Indicator Data'!Y82="No data","x",IF('Indicator Data'!Y82&gt;X$136,10,IF('Indicator Data'!Y82&lt;X$135,0,10-(X$136-'Indicator Data'!Y82)/(X$136-X$135)*10)))</f>
        <v>2.9272727272727277</v>
      </c>
      <c r="Y80" s="14">
        <f>IF('Indicator Data'!AD82="No data","x",IF('Indicator Data'!AD82&gt;Y$136,10,IF('Indicator Data'!AD82&lt;Y$135,0,10-(Y$136-'Indicator Data'!AD82)/(Y$136-Y$135)*10)))</f>
        <v>10</v>
      </c>
      <c r="Z80" s="140">
        <f>IF('Indicator Data'!AA82="No data","x",'Indicator Data'!AA82/'Indicator Data'!$BE82*100000)</f>
        <v>37.447655824719007</v>
      </c>
      <c r="AA80" s="138">
        <f t="shared" si="43"/>
        <v>9.6605937123559062</v>
      </c>
      <c r="AB80" s="140">
        <f>IF('Indicator Data'!AB82="No data","x",'Indicator Data'!AB82/'Indicator Data'!$BE82*100000)</f>
        <v>0.14109892925666545</v>
      </c>
      <c r="AC80" s="138">
        <f t="shared" si="44"/>
        <v>3.8317457269324908</v>
      </c>
      <c r="AD80" s="54">
        <f t="shared" si="45"/>
        <v>6.7639224333122243</v>
      </c>
      <c r="AE80" s="14">
        <f>IF('Indicator Data'!T82="No data","x",IF('Indicator Data'!T82&gt;AE$136,10,IF('Indicator Data'!T82&lt;AE$135,0,10-(AE$136-'Indicator Data'!T82)/(AE$136-AE$135)*10)))</f>
        <v>9.5153846153846153</v>
      </c>
      <c r="AF80" s="14">
        <f>IF('Indicator Data'!U82="No data","x",IF('Indicator Data'!U82&gt;AF$136,10,IF('Indicator Data'!U82&lt;AF$135,0,10-(AF$136-'Indicator Data'!U82)/(AF$136-AF$135)*10)))</f>
        <v>4.7999975264287666</v>
      </c>
      <c r="AG80" s="54">
        <f t="shared" si="52"/>
        <v>7.157691070906691</v>
      </c>
      <c r="AH80" s="14">
        <f>IF('Indicator Data'!AN82="No data","x",IF('Indicator Data'!AN82&gt;AH$136,10,IF('Indicator Data'!AN82&lt;AH$135,0,10-(AH$136-'Indicator Data'!AN82)/(AH$136-AH$135)*10)))</f>
        <v>2.058245657305676</v>
      </c>
      <c r="AI80" s="14">
        <f>IF('Indicator Data'!AS82="No data","x",IF('Indicator Data'!AS82&gt;AI$136,10,IF('Indicator Data'!AS82&lt;AI$135,0,10-(AI$136-'Indicator Data'!AS82)/(AI$136-AI$135)*10)))</f>
        <v>6.2000102006405093</v>
      </c>
      <c r="AJ80" s="54">
        <f t="shared" si="46"/>
        <v>4.1291279289730927</v>
      </c>
      <c r="AK80" s="37">
        <f>'Indicator Data'!AI82+'Indicator Data'!AH82*0.5+'Indicator Data'!AG82*0.25</f>
        <v>0</v>
      </c>
      <c r="AL80" s="44">
        <f>AK80/'Indicator Data'!BE82</f>
        <v>0</v>
      </c>
      <c r="AM80" s="54">
        <f t="shared" si="47"/>
        <v>0</v>
      </c>
      <c r="AN80" s="14" t="str">
        <f>IF('Indicator Data'!AJ82="No data","x",IF(('Indicator Data'!AJ82)^2&gt;AN$135,10,IF(('Indicator Data'!AJ82)^2&lt;AN$136,0,10-(AN$135-('Indicator Data'!AJ82)^2)/(AN$135-AN$136)*10)))</f>
        <v>x</v>
      </c>
      <c r="AO80" s="54" t="str">
        <f t="shared" si="48"/>
        <v>x</v>
      </c>
      <c r="AP80" s="38">
        <f t="shared" si="35"/>
        <v>5.0684333582856151</v>
      </c>
      <c r="AQ80" s="57">
        <f t="shared" si="36"/>
        <v>2.9171582237506231</v>
      </c>
    </row>
    <row r="81" spans="1:43" s="11" customFormat="1" x14ac:dyDescent="0.25">
      <c r="A81" s="11" t="s">
        <v>432</v>
      </c>
      <c r="B81" s="32" t="s">
        <v>14</v>
      </c>
      <c r="C81" s="32" t="s">
        <v>561</v>
      </c>
      <c r="D81" s="14">
        <f>IF('Indicator Data'!M83="No data",IF((0.1284*LN('Indicator Data'!BD83)-0.4735)&gt;D$136,0,IF((0.1284*LN('Indicator Data'!BD83)-0.4735)&lt;D$135,10,(D$136-(0.1284*LN('Indicator Data'!BD83)-0.4735))/(D$136-D$135)*10)),IF('Indicator Data'!M83&gt;D$136,0,IF('Indicator Data'!M83&lt;D$135,10,(D$136-'Indicator Data'!M83)/(D$136-D$135)*10)))</f>
        <v>8.6461538461538474</v>
      </c>
      <c r="E81" s="14">
        <f>IF('Indicator Data'!N83="No data","x",IF('Indicator Data'!N83&gt;E$136,10,IF('Indicator Data'!N83&lt;E$135,0,10-(E$136-'Indicator Data'!N83)/(E$136-E$135)*10)))</f>
        <v>9.4378016666666671</v>
      </c>
      <c r="F81" s="54">
        <f t="shared" si="49"/>
        <v>9.0801910556670435</v>
      </c>
      <c r="G81" s="14" t="str">
        <f>IF('Indicator Data'!AE83="No data","x",IF('Indicator Data'!AE83&gt;G$136,10,IF('Indicator Data'!AE83&lt;G$135,0,10-(G$136-'Indicator Data'!AE83)/(G$136-G$135)*10)))</f>
        <v>x</v>
      </c>
      <c r="H81" s="14">
        <f>IF('Indicator Data'!AF83="No data","x",IF('Indicator Data'!AF83&gt;H$136,10,IF('Indicator Data'!AF83&lt;H$135,0,10-(H$136-'Indicator Data'!AF83)/(H$136-H$135)*10)))</f>
        <v>1.8975000000000009</v>
      </c>
      <c r="I81" s="54">
        <f t="shared" si="50"/>
        <v>1.8975000000000009</v>
      </c>
      <c r="J81" s="37">
        <f>SUM('Indicator Data'!P83,SUM('Indicator Data'!Q83:R83)*1000000)</f>
        <v>3773244181</v>
      </c>
      <c r="K81" s="37">
        <f>J81/'Indicator Data (national)'!$AY$12</f>
        <v>22.348870412043617</v>
      </c>
      <c r="L81" s="14">
        <f t="shared" si="37"/>
        <v>0.44697740824087262</v>
      </c>
      <c r="M81" s="14">
        <f>IF('Indicator Data'!S83="No data","x",IF('Indicator Data'!S83&gt;M$136,10,IF('Indicator Data'!S83&lt;M$135,0,10-(M$136-'Indicator Data'!S83)/(M$136-M$135)*10)))</f>
        <v>0.28983202086384097</v>
      </c>
      <c r="N81" s="135">
        <f>VLOOKUP(C81,'Indicator Data'!$C$5:$O$136,12,FALSE)/VLOOKUP(B81,'Indicator Data (national)'!$B$5:$AY$13,50,FALSE)*1000000</f>
        <v>3.3539977214038026E-3</v>
      </c>
      <c r="O81" s="14">
        <f t="shared" si="38"/>
        <v>3.3539977214047667E-4</v>
      </c>
      <c r="P81" s="54">
        <f t="shared" si="39"/>
        <v>0.24571494295895135</v>
      </c>
      <c r="Q81" s="47">
        <f t="shared" si="40"/>
        <v>5.0758992635732598</v>
      </c>
      <c r="R81" s="37">
        <f>IF(AND('Indicator Data'!AK83="No data",'Indicator Data'!AL83="No data"),0,SUM('Indicator Data'!AK83:AM83))</f>
        <v>0</v>
      </c>
      <c r="S81" s="14">
        <f t="shared" si="41"/>
        <v>0</v>
      </c>
      <c r="T81" s="43">
        <f>R81/'Indicator Data'!$BE83</f>
        <v>0</v>
      </c>
      <c r="U81" s="14">
        <f t="shared" si="42"/>
        <v>0</v>
      </c>
      <c r="V81" s="15">
        <f t="shared" si="51"/>
        <v>0</v>
      </c>
      <c r="W81" s="14">
        <f>IF('Indicator Data'!Z83="No data","x",IF('Indicator Data'!Z83&gt;W$136,10,IF('Indicator Data'!Z83&lt;W$135,0,10-(W$136-'Indicator Data'!Z83)/(W$136-W$135)*10)))</f>
        <v>7.4</v>
      </c>
      <c r="X81" s="14">
        <f>IF('Indicator Data'!Y83="No data","x",IF('Indicator Data'!Y83&gt;X$136,10,IF('Indicator Data'!Y83&lt;X$135,0,10-(X$136-'Indicator Data'!Y83)/(X$136-X$135)*10)))</f>
        <v>2.9272727272727277</v>
      </c>
      <c r="Y81" s="14">
        <f>IF('Indicator Data'!AD83="No data","x",IF('Indicator Data'!AD83&gt;Y$136,10,IF('Indicator Data'!AD83&lt;Y$135,0,10-(Y$136-'Indicator Data'!AD83)/(Y$136-Y$135)*10)))</f>
        <v>10</v>
      </c>
      <c r="Z81" s="140">
        <f>IF('Indicator Data'!AA83="No data","x",'Indicator Data'!AA83/'Indicator Data'!$BE83*100000)</f>
        <v>12.231174469532117</v>
      </c>
      <c r="AA81" s="138">
        <f t="shared" si="43"/>
        <v>8.346832111418669</v>
      </c>
      <c r="AB81" s="140">
        <f>IF('Indicator Data'!AB83="No data","x",'Indicator Data'!AB83/'Indicator Data'!$BE83*100000)</f>
        <v>2.24062463342722</v>
      </c>
      <c r="AC81" s="138">
        <f t="shared" si="44"/>
        <v>7.8345636876534854</v>
      </c>
      <c r="AD81" s="54">
        <f t="shared" si="45"/>
        <v>7.301733705268977</v>
      </c>
      <c r="AE81" s="14">
        <f>IF('Indicator Data'!T83="No data","x",IF('Indicator Data'!T83&gt;AE$136,10,IF('Indicator Data'!T83&lt;AE$135,0,10-(AE$136-'Indicator Data'!T83)/(AE$136-AE$135)*10)))</f>
        <v>9.5153846153846153</v>
      </c>
      <c r="AF81" s="14">
        <f>IF('Indicator Data'!U83="No data","x",IF('Indicator Data'!U83&gt;AF$136,10,IF('Indicator Data'!U83&lt;AF$135,0,10-(AF$136-'Indicator Data'!U83)/(AF$136-AF$135)*10)))</f>
        <v>6.3555454095663837</v>
      </c>
      <c r="AG81" s="54">
        <f t="shared" si="52"/>
        <v>7.9354650124754995</v>
      </c>
      <c r="AH81" s="14">
        <f>IF('Indicator Data'!AN83="No data","x",IF('Indicator Data'!AN83&gt;AH$136,10,IF('Indicator Data'!AN83&lt;AH$135,0,10-(AH$136-'Indicator Data'!AN83)/(AH$136-AH$135)*10)))</f>
        <v>4.5374458470658947</v>
      </c>
      <c r="AI81" s="14">
        <f>IF('Indicator Data'!AS83="No data","x",IF('Indicator Data'!AS83&gt;AI$136,10,IF('Indicator Data'!AS83&lt;AI$135,0,10-(AI$136-'Indicator Data'!AS83)/(AI$136-AI$135)*10)))</f>
        <v>6.3999994281821841</v>
      </c>
      <c r="AJ81" s="54">
        <f t="shared" si="46"/>
        <v>5.4687226376240394</v>
      </c>
      <c r="AK81" s="37">
        <f>'Indicator Data'!AI83+'Indicator Data'!AH83*0.5+'Indicator Data'!AG83*0.25</f>
        <v>0</v>
      </c>
      <c r="AL81" s="44">
        <f>AK81/'Indicator Data'!BE83</f>
        <v>0</v>
      </c>
      <c r="AM81" s="54">
        <f t="shared" si="47"/>
        <v>0</v>
      </c>
      <c r="AN81" s="14" t="str">
        <f>IF('Indicator Data'!AJ83="No data","x",IF(('Indicator Data'!AJ83)^2&gt;AN$135,10,IF(('Indicator Data'!AJ83)^2&lt;AN$136,0,10-(AN$135-('Indicator Data'!AJ83)^2)/(AN$135-AN$136)*10)))</f>
        <v>x</v>
      </c>
      <c r="AO81" s="54" t="str">
        <f t="shared" si="48"/>
        <v>x</v>
      </c>
      <c r="AP81" s="38">
        <f t="shared" si="35"/>
        <v>5.8633187458595355</v>
      </c>
      <c r="AQ81" s="57">
        <f t="shared" si="36"/>
        <v>3.4750909396899514</v>
      </c>
    </row>
    <row r="82" spans="1:43" s="11" customFormat="1" x14ac:dyDescent="0.25">
      <c r="A82" s="11" t="s">
        <v>433</v>
      </c>
      <c r="B82" s="32" t="s">
        <v>14</v>
      </c>
      <c r="C82" s="32" t="s">
        <v>562</v>
      </c>
      <c r="D82" s="14">
        <f>IF('Indicator Data'!M84="No data",IF((0.1284*LN('Indicator Data'!BD84)-0.4735)&gt;D$136,0,IF((0.1284*LN('Indicator Data'!BD84)-0.4735)&lt;D$135,10,(D$136-(0.1284*LN('Indicator Data'!BD84)-0.4735))/(D$136-D$135)*10)),IF('Indicator Data'!M84&gt;D$136,0,IF('Indicator Data'!M84&lt;D$135,10,(D$136-'Indicator Data'!M84)/(D$136-D$135)*10)))</f>
        <v>7.7384615384615376</v>
      </c>
      <c r="E82" s="14">
        <f>IF('Indicator Data'!N84="No data","x",IF('Indicator Data'!N84&gt;E$136,10,IF('Indicator Data'!N84&lt;E$135,0,10-(E$136-'Indicator Data'!N84)/(E$136-E$135)*10)))</f>
        <v>5.919691666666667</v>
      </c>
      <c r="F82" s="54">
        <f t="shared" si="49"/>
        <v>6.9267547005325092</v>
      </c>
      <c r="G82" s="14" t="str">
        <f>IF('Indicator Data'!AE84="No data","x",IF('Indicator Data'!AE84&gt;G$136,10,IF('Indicator Data'!AE84&lt;G$135,0,10-(G$136-'Indicator Data'!AE84)/(G$136-G$135)*10)))</f>
        <v>x</v>
      </c>
      <c r="H82" s="14">
        <f>IF('Indicator Data'!AF84="No data","x",IF('Indicator Data'!AF84&gt;H$136,10,IF('Indicator Data'!AF84&lt;H$135,0,10-(H$136-'Indicator Data'!AF84)/(H$136-H$135)*10)))</f>
        <v>5.4799999999999995</v>
      </c>
      <c r="I82" s="54">
        <f t="shared" si="50"/>
        <v>5.4799999999999995</v>
      </c>
      <c r="J82" s="37">
        <f>SUM('Indicator Data'!P84,SUM('Indicator Data'!Q84:R84)*1000000)</f>
        <v>3773244181</v>
      </c>
      <c r="K82" s="37">
        <f>J82/'Indicator Data (national)'!$AY$12</f>
        <v>22.348870412043617</v>
      </c>
      <c r="L82" s="14">
        <f t="shared" si="37"/>
        <v>0.44697740824087262</v>
      </c>
      <c r="M82" s="14">
        <f>IF('Indicator Data'!S84="No data","x",IF('Indicator Data'!S84&gt;M$136,10,IF('Indicator Data'!S84&lt;M$135,0,10-(M$136-'Indicator Data'!S84)/(M$136-M$135)*10)))</f>
        <v>0.28983202086384097</v>
      </c>
      <c r="N82" s="135">
        <f>VLOOKUP(C82,'Indicator Data'!$C$5:$O$136,12,FALSE)/VLOOKUP(B82,'Indicator Data (national)'!$B$5:$AY$13,50,FALSE)*1000000</f>
        <v>2.103734859309194E-3</v>
      </c>
      <c r="O82" s="14">
        <f t="shared" si="38"/>
        <v>2.103734859311146E-4</v>
      </c>
      <c r="P82" s="54">
        <f t="shared" si="39"/>
        <v>0.2456732675302149</v>
      </c>
      <c r="Q82" s="47">
        <f t="shared" si="40"/>
        <v>4.8947956671488084</v>
      </c>
      <c r="R82" s="37">
        <f>IF(AND('Indicator Data'!AK84="No data",'Indicator Data'!AL84="No data"),0,SUM('Indicator Data'!AK84:AM84))</f>
        <v>0</v>
      </c>
      <c r="S82" s="14">
        <f t="shared" si="41"/>
        <v>0</v>
      </c>
      <c r="T82" s="43">
        <f>R82/'Indicator Data'!$BE84</f>
        <v>0</v>
      </c>
      <c r="U82" s="14">
        <f t="shared" si="42"/>
        <v>0</v>
      </c>
      <c r="V82" s="15">
        <f t="shared" si="51"/>
        <v>0</v>
      </c>
      <c r="W82" s="14">
        <f>IF('Indicator Data'!Z84="No data","x",IF('Indicator Data'!Z84&gt;W$136,10,IF('Indicator Data'!Z84&lt;W$135,0,10-(W$136-'Indicator Data'!Z84)/(W$136-W$135)*10)))</f>
        <v>7.4</v>
      </c>
      <c r="X82" s="14">
        <f>IF('Indicator Data'!Y84="No data","x",IF('Indicator Data'!Y84&gt;X$136,10,IF('Indicator Data'!Y84&lt;X$135,0,10-(X$136-'Indicator Data'!Y84)/(X$136-X$135)*10)))</f>
        <v>2.9272727272727277</v>
      </c>
      <c r="Y82" s="14">
        <f>IF('Indicator Data'!AD84="No data","x",IF('Indicator Data'!AD84&gt;Y$136,10,IF('Indicator Data'!AD84&lt;Y$135,0,10-(Y$136-'Indicator Data'!AD84)/(Y$136-Y$135)*10)))</f>
        <v>10</v>
      </c>
      <c r="Z82" s="140">
        <f>IF('Indicator Data'!AA84="No data","x",'Indicator Data'!AA84/'Indicator Data'!$BE84*100000)</f>
        <v>48.949595752119173</v>
      </c>
      <c r="AA82" s="138">
        <f t="shared" si="43"/>
        <v>9.9750717232869643</v>
      </c>
      <c r="AB82" s="140">
        <f>IF('Indicator Data'!AB84="No data","x",'Indicator Data'!AB84/'Indicator Data'!$BE84*100000)</f>
        <v>0.66013679843057449</v>
      </c>
      <c r="AC82" s="138">
        <f t="shared" si="44"/>
        <v>6.0654464752776089</v>
      </c>
      <c r="AD82" s="54">
        <f t="shared" si="45"/>
        <v>7.2735581851674613</v>
      </c>
      <c r="AE82" s="14">
        <f>IF('Indicator Data'!T84="No data","x",IF('Indicator Data'!T84&gt;AE$136,10,IF('Indicator Data'!T84&lt;AE$135,0,10-(AE$136-'Indicator Data'!T84)/(AE$136-AE$135)*10)))</f>
        <v>9.5153846153846153</v>
      </c>
      <c r="AF82" s="14">
        <f>IF('Indicator Data'!U84="No data","x",IF('Indicator Data'!U84&gt;AF$136,10,IF('Indicator Data'!U84&lt;AF$135,0,10-(AF$136-'Indicator Data'!U84)/(AF$136-AF$135)*10)))</f>
        <v>8.3777806879346208</v>
      </c>
      <c r="AG82" s="54">
        <f t="shared" si="52"/>
        <v>8.9465826516596181</v>
      </c>
      <c r="AH82" s="14">
        <f>IF('Indicator Data'!AN84="No data","x",IF('Indicator Data'!AN84&gt;AH$136,10,IF('Indicator Data'!AN84&lt;AH$135,0,10-(AH$136-'Indicator Data'!AN84)/(AH$136-AH$135)*10)))</f>
        <v>6.1279157015263168</v>
      </c>
      <c r="AI82" s="14">
        <f>IF('Indicator Data'!AS84="No data","x",IF('Indicator Data'!AS84&gt;AI$136,10,IF('Indicator Data'!AS84&lt;AI$135,0,10-(AI$136-'Indicator Data'!AS84)/(AI$136-AI$135)*10)))</f>
        <v>6.233330870593413</v>
      </c>
      <c r="AJ82" s="54">
        <f t="shared" si="46"/>
        <v>6.1806232860598644</v>
      </c>
      <c r="AK82" s="37">
        <f>'Indicator Data'!AI84+'Indicator Data'!AH84*0.5+'Indicator Data'!AG84*0.25</f>
        <v>0</v>
      </c>
      <c r="AL82" s="44">
        <f>AK82/'Indicator Data'!BE84</f>
        <v>0</v>
      </c>
      <c r="AM82" s="54">
        <f t="shared" si="47"/>
        <v>0</v>
      </c>
      <c r="AN82" s="14" t="str">
        <f>IF('Indicator Data'!AJ84="No data","x",IF(('Indicator Data'!AJ84)^2&gt;AN$135,10,IF(('Indicator Data'!AJ84)^2&lt;AN$136,0,10-(AN$135-('Indicator Data'!AJ84)^2)/(AN$135-AN$136)*10)))</f>
        <v>x</v>
      </c>
      <c r="AO82" s="54" t="str">
        <f t="shared" si="48"/>
        <v>x</v>
      </c>
      <c r="AP82" s="38">
        <f t="shared" si="35"/>
        <v>6.4924482199647606</v>
      </c>
      <c r="AQ82" s="57">
        <f t="shared" si="36"/>
        <v>3.9474195649672672</v>
      </c>
    </row>
    <row r="83" spans="1:43" s="11" customFormat="1" x14ac:dyDescent="0.25">
      <c r="A83" s="11" t="s">
        <v>434</v>
      </c>
      <c r="B83" s="32" t="s">
        <v>14</v>
      </c>
      <c r="C83" s="32" t="s">
        <v>563</v>
      </c>
      <c r="D83" s="14">
        <f>IF('Indicator Data'!M85="No data",IF((0.1284*LN('Indicator Data'!BD85)-0.4735)&gt;D$136,0,IF((0.1284*LN('Indicator Data'!BD85)-0.4735)&lt;D$135,10,(D$136-(0.1284*LN('Indicator Data'!BD85)-0.4735))/(D$136-D$135)*10)),IF('Indicator Data'!M85&gt;D$136,0,IF('Indicator Data'!M85&lt;D$135,10,(D$136-'Indicator Data'!M85)/(D$136-D$135)*10)))</f>
        <v>8.1230769230769244</v>
      </c>
      <c r="E83" s="14">
        <f>IF('Indicator Data'!N85="No data","x",IF('Indicator Data'!N85&gt;E$136,10,IF('Indicator Data'!N85&lt;E$135,0,10-(E$136-'Indicator Data'!N85)/(E$136-E$135)*10)))</f>
        <v>2.686516666666666</v>
      </c>
      <c r="F83" s="54">
        <f t="shared" si="49"/>
        <v>6.0938433067854465</v>
      </c>
      <c r="G83" s="14" t="str">
        <f>IF('Indicator Data'!AE85="No data","x",IF('Indicator Data'!AE85&gt;G$136,10,IF('Indicator Data'!AE85&lt;G$135,0,10-(G$136-'Indicator Data'!AE85)/(G$136-G$135)*10)))</f>
        <v>x</v>
      </c>
      <c r="H83" s="14">
        <f>IF('Indicator Data'!AF85="No data","x",IF('Indicator Data'!AF85&gt;H$136,10,IF('Indicator Data'!AF85&lt;H$135,0,10-(H$136-'Indicator Data'!AF85)/(H$136-H$135)*10)))</f>
        <v>4.1124999999999989</v>
      </c>
      <c r="I83" s="54">
        <f t="shared" si="50"/>
        <v>4.1124999999999989</v>
      </c>
      <c r="J83" s="37">
        <f>SUM('Indicator Data'!P85,SUM('Indicator Data'!Q85:R85)*1000000)</f>
        <v>3773244181</v>
      </c>
      <c r="K83" s="37">
        <f>J83/'Indicator Data (national)'!$AY$12</f>
        <v>22.348870412043617</v>
      </c>
      <c r="L83" s="14">
        <f t="shared" si="37"/>
        <v>0.44697740824087262</v>
      </c>
      <c r="M83" s="14">
        <f>IF('Indicator Data'!S85="No data","x",IF('Indicator Data'!S85&gt;M$136,10,IF('Indicator Data'!S85&lt;M$135,0,10-(M$136-'Indicator Data'!S85)/(M$136-M$135)*10)))</f>
        <v>0.28983202086384097</v>
      </c>
      <c r="N83" s="135">
        <f>VLOOKUP(C83,'Indicator Data'!$C$5:$O$136,12,FALSE)/VLOOKUP(B83,'Indicator Data (national)'!$B$5:$AY$13,50,FALSE)*1000000</f>
        <v>9.5473194889629195E-4</v>
      </c>
      <c r="O83" s="14">
        <f t="shared" si="38"/>
        <v>9.5473194889450497E-5</v>
      </c>
      <c r="P83" s="54">
        <f t="shared" si="39"/>
        <v>0.24563496743320101</v>
      </c>
      <c r="Q83" s="47">
        <f t="shared" si="40"/>
        <v>4.1364553952510237</v>
      </c>
      <c r="R83" s="37">
        <f>IF(AND('Indicator Data'!AK85="No data",'Indicator Data'!AL85="No data"),0,SUM('Indicator Data'!AK85:AM85))</f>
        <v>0</v>
      </c>
      <c r="S83" s="14">
        <f t="shared" si="41"/>
        <v>0</v>
      </c>
      <c r="T83" s="43">
        <f>R83/'Indicator Data'!$BE85</f>
        <v>0</v>
      </c>
      <c r="U83" s="14">
        <f t="shared" si="42"/>
        <v>0</v>
      </c>
      <c r="V83" s="15">
        <f t="shared" si="51"/>
        <v>0</v>
      </c>
      <c r="W83" s="14">
        <f>IF('Indicator Data'!Z85="No data","x",IF('Indicator Data'!Z85&gt;W$136,10,IF('Indicator Data'!Z85&lt;W$135,0,10-(W$136-'Indicator Data'!Z85)/(W$136-W$135)*10)))</f>
        <v>7.4</v>
      </c>
      <c r="X83" s="14">
        <f>IF('Indicator Data'!Y85="No data","x",IF('Indicator Data'!Y85&gt;X$136,10,IF('Indicator Data'!Y85&lt;X$135,0,10-(X$136-'Indicator Data'!Y85)/(X$136-X$135)*10)))</f>
        <v>2.9272727272727277</v>
      </c>
      <c r="Y83" s="14">
        <f>IF('Indicator Data'!AD85="No data","x",IF('Indicator Data'!AD85&gt;Y$136,10,IF('Indicator Data'!AD85&lt;Y$135,0,10-(Y$136-'Indicator Data'!AD85)/(Y$136-Y$135)*10)))</f>
        <v>10</v>
      </c>
      <c r="Z83" s="140">
        <f>IF('Indicator Data'!AA85="No data","x",'Indicator Data'!AA85/'Indicator Data'!$BE85*100000)</f>
        <v>0.36440454735228861</v>
      </c>
      <c r="AA83" s="138">
        <f t="shared" si="43"/>
        <v>4.2216719411161705</v>
      </c>
      <c r="AB83" s="140">
        <f>IF('Indicator Data'!AB85="No data","x",'Indicator Data'!AB85/'Indicator Data'!$BE85*100000)</f>
        <v>1.2233581232541118</v>
      </c>
      <c r="AC83" s="138">
        <f t="shared" si="44"/>
        <v>6.9585120336368416</v>
      </c>
      <c r="AD83" s="54">
        <f t="shared" si="45"/>
        <v>6.301491340405148</v>
      </c>
      <c r="AE83" s="14">
        <f>IF('Indicator Data'!T85="No data","x",IF('Indicator Data'!T85&gt;AE$136,10,IF('Indicator Data'!T85&lt;AE$135,0,10-(AE$136-'Indicator Data'!T85)/(AE$136-AE$135)*10)))</f>
        <v>9.5153846153846153</v>
      </c>
      <c r="AF83" s="14">
        <f>IF('Indicator Data'!U85="No data","x",IF('Indicator Data'!U85&gt;AF$136,10,IF('Indicator Data'!U85&lt;AF$135,0,10-(AF$136-'Indicator Data'!U85)/(AF$136-AF$135)*10)))</f>
        <v>2.7111132732031509</v>
      </c>
      <c r="AG83" s="54">
        <f t="shared" si="52"/>
        <v>6.1132489442938827</v>
      </c>
      <c r="AH83" s="14">
        <f>IF('Indicator Data'!AN85="No data","x",IF('Indicator Data'!AN85&gt;AH$136,10,IF('Indicator Data'!AN85&lt;AH$135,0,10-(AH$136-'Indicator Data'!AN85)/(AH$136-AH$135)*10)))</f>
        <v>2.5260001018406815</v>
      </c>
      <c r="AI83" s="14">
        <f>IF('Indicator Data'!AS85="No data","x",IF('Indicator Data'!AS85&gt;AI$136,10,IF('Indicator Data'!AS85&lt;AI$135,0,10-(AI$136-'Indicator Data'!AS85)/(AI$136-AI$135)*10)))</f>
        <v>2.8333482582609468</v>
      </c>
      <c r="AJ83" s="54">
        <f t="shared" si="46"/>
        <v>2.6796741800508141</v>
      </c>
      <c r="AK83" s="37">
        <f>'Indicator Data'!AI85+'Indicator Data'!AH85*0.5+'Indicator Data'!AG85*0.25</f>
        <v>249477.97260428849</v>
      </c>
      <c r="AL83" s="44">
        <f>AK83/'Indicator Data'!BE85</f>
        <v>6.4936362629451724E-2</v>
      </c>
      <c r="AM83" s="54">
        <f t="shared" si="47"/>
        <v>6.4936362629451718</v>
      </c>
      <c r="AN83" s="14" t="str">
        <f>IF('Indicator Data'!AJ85="No data","x",IF(('Indicator Data'!AJ85)^2&gt;AN$135,10,IF(('Indicator Data'!AJ85)^2&lt;AN$136,0,10-(AN$135-('Indicator Data'!AJ85)^2)/(AN$135-AN$136)*10)))</f>
        <v>x</v>
      </c>
      <c r="AO83" s="54" t="str">
        <f t="shared" si="48"/>
        <v>x</v>
      </c>
      <c r="AP83" s="38">
        <f t="shared" si="35"/>
        <v>5.5801540321806664</v>
      </c>
      <c r="AQ83" s="57">
        <f t="shared" si="36"/>
        <v>3.2717821439875392</v>
      </c>
    </row>
    <row r="84" spans="1:43" s="11" customFormat="1" x14ac:dyDescent="0.25">
      <c r="A84" s="11" t="s">
        <v>435</v>
      </c>
      <c r="B84" s="32" t="s">
        <v>14</v>
      </c>
      <c r="C84" s="32" t="s">
        <v>564</v>
      </c>
      <c r="D84" s="14">
        <f>IF('Indicator Data'!M86="No data",IF((0.1284*LN('Indicator Data'!BD86)-0.4735)&gt;D$136,0,IF((0.1284*LN('Indicator Data'!BD86)-0.4735)&lt;D$135,10,(D$136-(0.1284*LN('Indicator Data'!BD86)-0.4735))/(D$136-D$135)*10)),IF('Indicator Data'!M86&gt;D$136,0,IF('Indicator Data'!M86&lt;D$135,10,(D$136-'Indicator Data'!M86)/(D$136-D$135)*10)))</f>
        <v>8.1846153846153857</v>
      </c>
      <c r="E84" s="14">
        <f>IF('Indicator Data'!N86="No data","x",IF('Indicator Data'!N86&gt;E$136,10,IF('Indicator Data'!N86&lt;E$135,0,10-(E$136-'Indicator Data'!N86)/(E$136-E$135)*10)))</f>
        <v>8.0343316666666666</v>
      </c>
      <c r="F84" s="54">
        <f t="shared" si="49"/>
        <v>8.1104142094670024</v>
      </c>
      <c r="G84" s="14" t="str">
        <f>IF('Indicator Data'!AE86="No data","x",IF('Indicator Data'!AE86&gt;G$136,10,IF('Indicator Data'!AE86&lt;G$135,0,10-(G$136-'Indicator Data'!AE86)/(G$136-G$135)*10)))</f>
        <v>x</v>
      </c>
      <c r="H84" s="14">
        <f>IF('Indicator Data'!AF86="No data","x",IF('Indicator Data'!AF86&gt;H$136,10,IF('Indicator Data'!AF86&lt;H$135,0,10-(H$136-'Indicator Data'!AF86)/(H$136-H$135)*10)))</f>
        <v>3.0999999999999996</v>
      </c>
      <c r="I84" s="54">
        <f t="shared" si="50"/>
        <v>3.0999999999999996</v>
      </c>
      <c r="J84" s="37">
        <f>SUM('Indicator Data'!P86,SUM('Indicator Data'!Q86:R86)*1000000)</f>
        <v>3773244181</v>
      </c>
      <c r="K84" s="37">
        <f>J84/'Indicator Data (national)'!$AY$12</f>
        <v>22.348870412043617</v>
      </c>
      <c r="L84" s="14">
        <f t="shared" si="37"/>
        <v>0.44697740824087262</v>
      </c>
      <c r="M84" s="14">
        <f>IF('Indicator Data'!S86="No data","x",IF('Indicator Data'!S86&gt;M$136,10,IF('Indicator Data'!S86&lt;M$135,0,10-(M$136-'Indicator Data'!S86)/(M$136-M$135)*10)))</f>
        <v>0.28983202086384097</v>
      </c>
      <c r="N84" s="135">
        <f>VLOOKUP(C84,'Indicator Data'!$C$5:$O$136,12,FALSE)/VLOOKUP(B84,'Indicator Data (national)'!$B$5:$AY$13,50,FALSE)*1000000</f>
        <v>2.8552337773929785E-3</v>
      </c>
      <c r="O84" s="14">
        <f t="shared" si="38"/>
        <v>2.8552337773923853E-4</v>
      </c>
      <c r="P84" s="54">
        <f t="shared" si="39"/>
        <v>0.24569831749415094</v>
      </c>
      <c r="Q84" s="47">
        <f t="shared" si="40"/>
        <v>4.8916316841070397</v>
      </c>
      <c r="R84" s="37">
        <f>IF(AND('Indicator Data'!AK86="No data",'Indicator Data'!AL86="No data"),0,SUM('Indicator Data'!AK86:AM86))</f>
        <v>0</v>
      </c>
      <c r="S84" s="14">
        <f t="shared" si="41"/>
        <v>0</v>
      </c>
      <c r="T84" s="43">
        <f>R84/'Indicator Data'!$BE86</f>
        <v>0</v>
      </c>
      <c r="U84" s="14">
        <f t="shared" si="42"/>
        <v>0</v>
      </c>
      <c r="V84" s="15">
        <f t="shared" si="51"/>
        <v>0</v>
      </c>
      <c r="W84" s="14">
        <f>IF('Indicator Data'!Z86="No data","x",IF('Indicator Data'!Z86&gt;W$136,10,IF('Indicator Data'!Z86&lt;W$135,0,10-(W$136-'Indicator Data'!Z86)/(W$136-W$135)*10)))</f>
        <v>7.4</v>
      </c>
      <c r="X84" s="14">
        <f>IF('Indicator Data'!Y86="No data","x",IF('Indicator Data'!Y86&gt;X$136,10,IF('Indicator Data'!Y86&lt;X$135,0,10-(X$136-'Indicator Data'!Y86)/(X$136-X$135)*10)))</f>
        <v>2.9272727272727277</v>
      </c>
      <c r="Y84" s="14">
        <f>IF('Indicator Data'!AD86="No data","x",IF('Indicator Data'!AD86&gt;Y$136,10,IF('Indicator Data'!AD86&lt;Y$135,0,10-(Y$136-'Indicator Data'!AD86)/(Y$136-Y$135)*10)))</f>
        <v>10</v>
      </c>
      <c r="Z84" s="140">
        <f>IF('Indicator Data'!AA86="No data","x",'Indicator Data'!AA86/'Indicator Data'!$BE86*100000)</f>
        <v>1.8139575409039992</v>
      </c>
      <c r="AA84" s="138">
        <f t="shared" si="43"/>
        <v>6.10609741283203</v>
      </c>
      <c r="AB84" s="140">
        <f>IF('Indicator Data'!AB86="No data","x",'Indicator Data'!AB86/'Indicator Data'!$BE86*100000)</f>
        <v>0.65421419508013079</v>
      </c>
      <c r="AC84" s="138">
        <f t="shared" si="44"/>
        <v>6.0523998772446141</v>
      </c>
      <c r="AD84" s="54">
        <f t="shared" si="45"/>
        <v>6.4971540034698734</v>
      </c>
      <c r="AE84" s="14">
        <f>IF('Indicator Data'!T86="No data","x",IF('Indicator Data'!T86&gt;AE$136,10,IF('Indicator Data'!T86&lt;AE$135,0,10-(AE$136-'Indicator Data'!T86)/(AE$136-AE$135)*10)))</f>
        <v>9.5153846153846153</v>
      </c>
      <c r="AF84" s="14">
        <f>IF('Indicator Data'!U86="No data","x",IF('Indicator Data'!U86&gt;AF$136,10,IF('Indicator Data'!U86&lt;AF$135,0,10-(AF$136-'Indicator Data'!U86)/(AF$136-AF$135)*10)))</f>
        <v>7.6666628083591517</v>
      </c>
      <c r="AG84" s="54">
        <f t="shared" si="52"/>
        <v>8.591023711871884</v>
      </c>
      <c r="AH84" s="14">
        <f>IF('Indicator Data'!AN86="No data","x",IF('Indicator Data'!AN86&gt;AH$136,10,IF('Indicator Data'!AN86&lt;AH$135,0,10-(AH$136-'Indicator Data'!AN86)/(AH$136-AH$135)*10)))</f>
        <v>3.0405523289042566</v>
      </c>
      <c r="AI84" s="14">
        <f>IF('Indicator Data'!AS86="No data","x",IF('Indicator Data'!AS86&gt;AI$136,10,IF('Indicator Data'!AS86&lt;AI$135,0,10-(AI$136-'Indicator Data'!AS86)/(AI$136-AI$135)*10)))</f>
        <v>6.866670918065517</v>
      </c>
      <c r="AJ84" s="54">
        <f t="shared" si="46"/>
        <v>4.9536116234848873</v>
      </c>
      <c r="AK84" s="37">
        <f>'Indicator Data'!AI86+'Indicator Data'!AH86*0.5+'Indicator Data'!AG86*0.25</f>
        <v>0</v>
      </c>
      <c r="AL84" s="44">
        <f>AK84/'Indicator Data'!BE86</f>
        <v>0</v>
      </c>
      <c r="AM84" s="54">
        <f t="shared" si="47"/>
        <v>0</v>
      </c>
      <c r="AN84" s="14" t="str">
        <f>IF('Indicator Data'!AJ86="No data","x",IF(('Indicator Data'!AJ86)^2&gt;AN$135,10,IF(('Indicator Data'!AJ86)^2&lt;AN$136,0,10-(AN$135-('Indicator Data'!AJ86)^2)/(AN$135-AN$136)*10)))</f>
        <v>x</v>
      </c>
      <c r="AO84" s="54" t="str">
        <f t="shared" si="48"/>
        <v>x</v>
      </c>
      <c r="AP84" s="38">
        <f t="shared" si="35"/>
        <v>5.8002767354800273</v>
      </c>
      <c r="AQ84" s="57">
        <f t="shared" si="36"/>
        <v>3.4293619066430696</v>
      </c>
    </row>
    <row r="85" spans="1:43" s="11" customFormat="1" x14ac:dyDescent="0.25">
      <c r="A85" s="11" t="s">
        <v>436</v>
      </c>
      <c r="B85" s="32" t="s">
        <v>14</v>
      </c>
      <c r="C85" s="32" t="s">
        <v>565</v>
      </c>
      <c r="D85" s="14">
        <f>IF('Indicator Data'!M87="No data",IF((0.1284*LN('Indicator Data'!BD87)-0.4735)&gt;D$136,0,IF((0.1284*LN('Indicator Data'!BD87)-0.4735)&lt;D$135,10,(D$136-(0.1284*LN('Indicator Data'!BD87)-0.4735))/(D$136-D$135)*10)),IF('Indicator Data'!M87&gt;D$136,0,IF('Indicator Data'!M87&lt;D$135,10,(D$136-'Indicator Data'!M87)/(D$136-D$135)*10)))</f>
        <v>7.8461538461538467</v>
      </c>
      <c r="E85" s="14">
        <f>IF('Indicator Data'!N87="No data","x",IF('Indicator Data'!N87&gt;E$136,10,IF('Indicator Data'!N87&lt;E$135,0,10-(E$136-'Indicator Data'!N87)/(E$136-E$135)*10)))</f>
        <v>2.7657683333333329</v>
      </c>
      <c r="F85" s="54">
        <f t="shared" si="49"/>
        <v>5.8912272492934754</v>
      </c>
      <c r="G85" s="14" t="str">
        <f>IF('Indicator Data'!AE87="No data","x",IF('Indicator Data'!AE87&gt;G$136,10,IF('Indicator Data'!AE87&lt;G$135,0,10-(G$136-'Indicator Data'!AE87)/(G$136-G$135)*10)))</f>
        <v>x</v>
      </c>
      <c r="H85" s="14">
        <f>IF('Indicator Data'!AF87="No data","x",IF('Indicator Data'!AF87&gt;H$136,10,IF('Indicator Data'!AF87&lt;H$135,0,10-(H$136-'Indicator Data'!AF87)/(H$136-H$135)*10)))</f>
        <v>2.7349999999999994</v>
      </c>
      <c r="I85" s="54">
        <f t="shared" si="50"/>
        <v>2.7349999999999994</v>
      </c>
      <c r="J85" s="37">
        <f>SUM('Indicator Data'!P87,SUM('Indicator Data'!Q87:R87)*1000000)</f>
        <v>3773244181</v>
      </c>
      <c r="K85" s="37">
        <f>J85/'Indicator Data (national)'!$AY$12</f>
        <v>22.348870412043617</v>
      </c>
      <c r="L85" s="14">
        <f t="shared" si="37"/>
        <v>0.44697740824087262</v>
      </c>
      <c r="M85" s="14">
        <f>IF('Indicator Data'!S87="No data","x",IF('Indicator Data'!S87&gt;M$136,10,IF('Indicator Data'!S87&lt;M$135,0,10-(M$136-'Indicator Data'!S87)/(M$136-M$135)*10)))</f>
        <v>0.28983202086384097</v>
      </c>
      <c r="N85" s="135">
        <f>VLOOKUP(C85,'Indicator Data'!$C$5:$O$136,12,FALSE)/VLOOKUP(B85,'Indicator Data (national)'!$B$5:$AY$13,50,FALSE)*1000000</f>
        <v>9.8289633704573445E-4</v>
      </c>
      <c r="O85" s="14">
        <f t="shared" si="38"/>
        <v>9.8289633704951029E-5</v>
      </c>
      <c r="P85" s="54">
        <f t="shared" si="39"/>
        <v>0.24563590624613951</v>
      </c>
      <c r="Q85" s="47">
        <f t="shared" si="40"/>
        <v>3.6907726012082724</v>
      </c>
      <c r="R85" s="37">
        <f>IF(AND('Indicator Data'!AK87="No data",'Indicator Data'!AL87="No data"),0,SUM('Indicator Data'!AK87:AM87))</f>
        <v>0</v>
      </c>
      <c r="S85" s="14">
        <f t="shared" si="41"/>
        <v>0</v>
      </c>
      <c r="T85" s="43">
        <f>R85/'Indicator Data'!$BE87</f>
        <v>0</v>
      </c>
      <c r="U85" s="14">
        <f t="shared" si="42"/>
        <v>0</v>
      </c>
      <c r="V85" s="15">
        <f t="shared" si="51"/>
        <v>0</v>
      </c>
      <c r="W85" s="14">
        <f>IF('Indicator Data'!Z87="No data","x",IF('Indicator Data'!Z87&gt;W$136,10,IF('Indicator Data'!Z87&lt;W$135,0,10-(W$136-'Indicator Data'!Z87)/(W$136-W$135)*10)))</f>
        <v>7.4</v>
      </c>
      <c r="X85" s="14">
        <f>IF('Indicator Data'!Y87="No data","x",IF('Indicator Data'!Y87&gt;X$136,10,IF('Indicator Data'!Y87&lt;X$135,0,10-(X$136-'Indicator Data'!Y87)/(X$136-X$135)*10)))</f>
        <v>2.9272727272727277</v>
      </c>
      <c r="Y85" s="14">
        <f>IF('Indicator Data'!AD87="No data","x",IF('Indicator Data'!AD87&gt;Y$136,10,IF('Indicator Data'!AD87&lt;Y$135,0,10-(Y$136-'Indicator Data'!AD87)/(Y$136-Y$135)*10)))</f>
        <v>10</v>
      </c>
      <c r="Z85" s="140">
        <f>IF('Indicator Data'!AA87="No data","x",'Indicator Data'!AA87/'Indicator Data'!$BE87*100000)</f>
        <v>0</v>
      </c>
      <c r="AA85" s="138">
        <f t="shared" si="43"/>
        <v>0</v>
      </c>
      <c r="AB85" s="140">
        <f>IF('Indicator Data'!AB87="No data","x",'Indicator Data'!AB87/'Indicator Data'!$BE87*100000)</f>
        <v>0.25527945259332924</v>
      </c>
      <c r="AC85" s="138">
        <f t="shared" si="44"/>
        <v>4.6900528663672745</v>
      </c>
      <c r="AD85" s="54">
        <f t="shared" si="45"/>
        <v>5.0034651187280001</v>
      </c>
      <c r="AE85" s="14">
        <f>IF('Indicator Data'!T87="No data","x",IF('Indicator Data'!T87&gt;AE$136,10,IF('Indicator Data'!T87&lt;AE$135,0,10-(AE$136-'Indicator Data'!T87)/(AE$136-AE$135)*10)))</f>
        <v>9.5153846153846153</v>
      </c>
      <c r="AF85" s="14">
        <f>IF('Indicator Data'!U87="No data","x",IF('Indicator Data'!U87&gt;AF$136,10,IF('Indicator Data'!U87&lt;AF$135,0,10-(AF$136-'Indicator Data'!U87)/(AF$136-AF$135)*10)))</f>
        <v>3.9777683130103743</v>
      </c>
      <c r="AG85" s="54">
        <f t="shared" si="52"/>
        <v>6.7465764641974948</v>
      </c>
      <c r="AH85" s="14">
        <f>IF('Indicator Data'!AN87="No data","x",IF('Indicator Data'!AN87&gt;AH$136,10,IF('Indicator Data'!AN87&lt;AH$135,0,10-(AH$136-'Indicator Data'!AN87)/(AH$136-AH$135)*10)))</f>
        <v>2.993828162587036</v>
      </c>
      <c r="AI85" s="14">
        <f>IF('Indicator Data'!AS87="No data","x",IF('Indicator Data'!AS87&gt;AI$136,10,IF('Indicator Data'!AS87&lt;AI$135,0,10-(AI$136-'Indicator Data'!AS87)/(AI$136-AI$135)*10)))</f>
        <v>2.8333092284366943</v>
      </c>
      <c r="AJ85" s="54">
        <f t="shared" si="46"/>
        <v>2.9135686955118651</v>
      </c>
      <c r="AK85" s="37">
        <f>'Indicator Data'!AI87+'Indicator Data'!AH87*0.5+'Indicator Data'!AG87*0.25</f>
        <v>169582.7614296863</v>
      </c>
      <c r="AL85" s="44">
        <f>AK85/'Indicator Data'!BE87</f>
        <v>6.1844277867193528E-2</v>
      </c>
      <c r="AM85" s="54">
        <f t="shared" si="47"/>
        <v>6.1844277867193522</v>
      </c>
      <c r="AN85" s="14" t="str">
        <f>IF('Indicator Data'!AJ87="No data","x",IF(('Indicator Data'!AJ87)^2&gt;AN$135,10,IF(('Indicator Data'!AJ87)^2&lt;AN$136,0,10-(AN$135-('Indicator Data'!AJ87)^2)/(AN$135-AN$136)*10)))</f>
        <v>x</v>
      </c>
      <c r="AO85" s="54" t="str">
        <f t="shared" si="48"/>
        <v>x</v>
      </c>
      <c r="AP85" s="38">
        <f t="shared" si="35"/>
        <v>5.3829855312925243</v>
      </c>
      <c r="AQ85" s="57">
        <f t="shared" si="36"/>
        <v>3.1332768325764873</v>
      </c>
    </row>
    <row r="86" spans="1:43" s="11" customFormat="1" x14ac:dyDescent="0.25">
      <c r="A86" s="11" t="s">
        <v>437</v>
      </c>
      <c r="B86" s="32" t="s">
        <v>14</v>
      </c>
      <c r="C86" s="32" t="s">
        <v>566</v>
      </c>
      <c r="D86" s="14">
        <f>IF('Indicator Data'!M88="No data",IF((0.1284*LN('Indicator Data'!BD88)-0.4735)&gt;D$136,0,IF((0.1284*LN('Indicator Data'!BD88)-0.4735)&lt;D$135,10,(D$136-(0.1284*LN('Indicator Data'!BD88)-0.4735))/(D$136-D$135)*10)),IF('Indicator Data'!M88&gt;D$136,0,IF('Indicator Data'!M88&lt;D$135,10,(D$136-'Indicator Data'!M88)/(D$136-D$135)*10)))</f>
        <v>5.0615384615384613</v>
      </c>
      <c r="E86" s="14">
        <f>IF('Indicator Data'!N88="No data","x",IF('Indicator Data'!N88&gt;E$136,10,IF('Indicator Data'!N88&lt;E$135,0,10-(E$136-'Indicator Data'!N88)/(E$136-E$135)*10)))</f>
        <v>0.17599833333333237</v>
      </c>
      <c r="F86" s="54">
        <f t="shared" si="49"/>
        <v>2.9776764626715697</v>
      </c>
      <c r="G86" s="14" t="str">
        <f>IF('Indicator Data'!AE88="No data","x",IF('Indicator Data'!AE88&gt;G$136,10,IF('Indicator Data'!AE88&lt;G$135,0,10-(G$136-'Indicator Data'!AE88)/(G$136-G$135)*10)))</f>
        <v>x</v>
      </c>
      <c r="H86" s="14">
        <f>IF('Indicator Data'!AF88="No data","x",IF('Indicator Data'!AF88&gt;H$136,10,IF('Indicator Data'!AF88&lt;H$135,0,10-(H$136-'Indicator Data'!AF88)/(H$136-H$135)*10)))</f>
        <v>3.0474999999999994</v>
      </c>
      <c r="I86" s="54">
        <f t="shared" si="50"/>
        <v>3.0474999999999994</v>
      </c>
      <c r="J86" s="37">
        <f>SUM('Indicator Data'!P88,SUM('Indicator Data'!Q88:R88)*1000000)</f>
        <v>3773244181</v>
      </c>
      <c r="K86" s="37">
        <f>J86/'Indicator Data (national)'!$AY$12</f>
        <v>22.348870412043617</v>
      </c>
      <c r="L86" s="14">
        <f t="shared" si="37"/>
        <v>0.44697740824087262</v>
      </c>
      <c r="M86" s="14">
        <f>IF('Indicator Data'!S88="No data","x",IF('Indicator Data'!S88&gt;M$136,10,IF('Indicator Data'!S88&lt;M$135,0,10-(M$136-'Indicator Data'!S88)/(M$136-M$135)*10)))</f>
        <v>0.28983202086384097</v>
      </c>
      <c r="N86" s="135">
        <f>VLOOKUP(C86,'Indicator Data'!$C$5:$O$136,12,FALSE)/VLOOKUP(B86,'Indicator Data (national)'!$B$5:$AY$13,50,FALSE)*1000000</f>
        <v>6.2546134133729264E-5</v>
      </c>
      <c r="O86" s="14">
        <f t="shared" si="38"/>
        <v>6.2546134120822217E-6</v>
      </c>
      <c r="P86" s="54">
        <f t="shared" si="39"/>
        <v>0.24560522790604189</v>
      </c>
      <c r="Q86" s="47">
        <f t="shared" si="40"/>
        <v>2.312114538312295</v>
      </c>
      <c r="R86" s="37">
        <f>IF(AND('Indicator Data'!AK88="No data",'Indicator Data'!AL88="No data"),0,SUM('Indicator Data'!AK88:AM88))</f>
        <v>0</v>
      </c>
      <c r="S86" s="14">
        <f t="shared" si="41"/>
        <v>0</v>
      </c>
      <c r="T86" s="43">
        <f>R86/'Indicator Data'!$BE88</f>
        <v>0</v>
      </c>
      <c r="U86" s="14">
        <f t="shared" si="42"/>
        <v>0</v>
      </c>
      <c r="V86" s="15">
        <f t="shared" si="51"/>
        <v>0</v>
      </c>
      <c r="W86" s="14">
        <f>IF('Indicator Data'!Z88="No data","x",IF('Indicator Data'!Z88&gt;W$136,10,IF('Indicator Data'!Z88&lt;W$135,0,10-(W$136-'Indicator Data'!Z88)/(W$136-W$135)*10)))</f>
        <v>7.4</v>
      </c>
      <c r="X86" s="14">
        <f>IF('Indicator Data'!Y88="No data","x",IF('Indicator Data'!Y88&gt;X$136,10,IF('Indicator Data'!Y88&lt;X$135,0,10-(X$136-'Indicator Data'!Y88)/(X$136-X$135)*10)))</f>
        <v>2.9272727272727277</v>
      </c>
      <c r="Y86" s="14">
        <f>IF('Indicator Data'!AD88="No data","x",IF('Indicator Data'!AD88&gt;Y$136,10,IF('Indicator Data'!AD88&lt;Y$135,0,10-(Y$136-'Indicator Data'!AD88)/(Y$136-Y$135)*10)))</f>
        <v>10</v>
      </c>
      <c r="Z86" s="140">
        <f>IF('Indicator Data'!AA88="No data","x",'Indicator Data'!AA88/'Indicator Data'!$BE88*100000)</f>
        <v>8.43633552206247E-2</v>
      </c>
      <c r="AA86" s="138">
        <f t="shared" si="43"/>
        <v>2.5038155018290542</v>
      </c>
      <c r="AB86" s="140">
        <f>IF('Indicator Data'!AB88="No data","x",'Indicator Data'!AB88/'Indicator Data'!$BE88*100000)</f>
        <v>2.8777277836368649</v>
      </c>
      <c r="AC86" s="138">
        <f t="shared" si="44"/>
        <v>8.1968323660119413</v>
      </c>
      <c r="AD86" s="54">
        <f t="shared" si="45"/>
        <v>6.2055841190227436</v>
      </c>
      <c r="AE86" s="14">
        <f>IF('Indicator Data'!T88="No data","x",IF('Indicator Data'!T88&gt;AE$136,10,IF('Indicator Data'!T88&lt;AE$135,0,10-(AE$136-'Indicator Data'!T88)/(AE$136-AE$135)*10)))</f>
        <v>9.5153846153846153</v>
      </c>
      <c r="AF86" s="14">
        <f>IF('Indicator Data'!U88="No data","x",IF('Indicator Data'!U88&gt;AF$136,10,IF('Indicator Data'!U88&lt;AF$135,0,10-(AF$136-'Indicator Data'!U88)/(AF$136-AF$135)*10)))</f>
        <v>2.3333368266793819</v>
      </c>
      <c r="AG86" s="54">
        <f t="shared" si="52"/>
        <v>5.9243607210319986</v>
      </c>
      <c r="AH86" s="14">
        <f>IF('Indicator Data'!AN88="No data","x",IF('Indicator Data'!AN88&gt;AH$136,10,IF('Indicator Data'!AN88&lt;AH$135,0,10-(AH$136-'Indicator Data'!AN88)/(AH$136-AH$135)*10)))</f>
        <v>2.9470036472741583</v>
      </c>
      <c r="AI86" s="14">
        <f>IF('Indicator Data'!AS88="No data","x",IF('Indicator Data'!AS88&gt;AI$136,10,IF('Indicator Data'!AS88&lt;AI$135,0,10-(AI$136-'Indicator Data'!AS88)/(AI$136-AI$135)*10)))</f>
        <v>3.2333317119821547</v>
      </c>
      <c r="AJ86" s="54">
        <f t="shared" si="46"/>
        <v>3.0901676796281565</v>
      </c>
      <c r="AK86" s="37">
        <f>'Indicator Data'!AI88+'Indicator Data'!AH88*0.5+'Indicator Data'!AG88*0.25</f>
        <v>3750</v>
      </c>
      <c r="AL86" s="44">
        <f>AK86/'Indicator Data'!BE88</f>
        <v>3.5151398008593626E-4</v>
      </c>
      <c r="AM86" s="54">
        <f t="shared" si="47"/>
        <v>3.5151398008594015E-2</v>
      </c>
      <c r="AN86" s="14" t="str">
        <f>IF('Indicator Data'!AJ88="No data","x",IF(('Indicator Data'!AJ88)^2&gt;AN$135,10,IF(('Indicator Data'!AJ88)^2&lt;AN$136,0,10-(AN$135-('Indicator Data'!AJ88)^2)/(AN$135-AN$136)*10)))</f>
        <v>x</v>
      </c>
      <c r="AO86" s="54" t="str">
        <f t="shared" si="48"/>
        <v>x</v>
      </c>
      <c r="AP86" s="38">
        <f t="shared" si="35"/>
        <v>4.2159096503475828</v>
      </c>
      <c r="AQ86" s="57">
        <f t="shared" si="36"/>
        <v>2.3582059040361929</v>
      </c>
    </row>
    <row r="87" spans="1:43" s="11" customFormat="1" x14ac:dyDescent="0.25">
      <c r="A87" s="11" t="s">
        <v>438</v>
      </c>
      <c r="B87" s="32" t="s">
        <v>14</v>
      </c>
      <c r="C87" s="32" t="s">
        <v>567</v>
      </c>
      <c r="D87" s="14">
        <f>IF('Indicator Data'!M89="No data",IF((0.1284*LN('Indicator Data'!BD89)-0.4735)&gt;D$136,0,IF((0.1284*LN('Indicator Data'!BD89)-0.4735)&lt;D$135,10,(D$136-(0.1284*LN('Indicator Data'!BD89)-0.4735))/(D$136-D$135)*10)),IF('Indicator Data'!M89&gt;D$136,0,IF('Indicator Data'!M89&lt;D$135,10,(D$136-'Indicator Data'!M89)/(D$136-D$135)*10)))</f>
        <v>6.7692307692307701</v>
      </c>
      <c r="E87" s="14">
        <f>IF('Indicator Data'!N89="No data","x",IF('Indicator Data'!N89&gt;E$136,10,IF('Indicator Data'!N89&lt;E$135,0,10-(E$136-'Indicator Data'!N89)/(E$136-E$135)*10)))</f>
        <v>4.833333333333333</v>
      </c>
      <c r="F87" s="54">
        <f t="shared" si="49"/>
        <v>5.8902529513804156</v>
      </c>
      <c r="G87" s="14" t="str">
        <f>IF('Indicator Data'!AE89="No data","x",IF('Indicator Data'!AE89&gt;G$136,10,IF('Indicator Data'!AE89&lt;G$135,0,10-(G$136-'Indicator Data'!AE89)/(G$136-G$135)*10)))</f>
        <v>x</v>
      </c>
      <c r="H87" s="14">
        <f>IF('Indicator Data'!AF89="No data","x",IF('Indicator Data'!AF89&gt;H$136,10,IF('Indicator Data'!AF89&lt;H$135,0,10-(H$136-'Indicator Data'!AF89)/(H$136-H$135)*10)))</f>
        <v>2.2500000000000009</v>
      </c>
      <c r="I87" s="54">
        <f t="shared" si="50"/>
        <v>2.2500000000000009</v>
      </c>
      <c r="J87" s="37">
        <f>SUM('Indicator Data'!P89,SUM('Indicator Data'!Q89:R89)*1000000)</f>
        <v>3773244181</v>
      </c>
      <c r="K87" s="37">
        <f>J87/'Indicator Data (national)'!$AY$12</f>
        <v>22.348870412043617</v>
      </c>
      <c r="L87" s="14">
        <f t="shared" si="37"/>
        <v>0.44697740824087262</v>
      </c>
      <c r="M87" s="14">
        <f>IF('Indicator Data'!S89="No data","x",IF('Indicator Data'!S89&gt;M$136,10,IF('Indicator Data'!S89&lt;M$135,0,10-(M$136-'Indicator Data'!S89)/(M$136-M$135)*10)))</f>
        <v>0.28983202086384097</v>
      </c>
      <c r="N87" s="135">
        <f>VLOOKUP(C87,'Indicator Data'!$C$5:$O$136,12,FALSE)/VLOOKUP(B87,'Indicator Data (national)'!$B$5:$AY$13,50,FALSE)*1000000</f>
        <v>1.7176657827045222E-3</v>
      </c>
      <c r="O87" s="14">
        <f t="shared" si="38"/>
        <v>1.7176657827100428E-4</v>
      </c>
      <c r="P87" s="54">
        <f t="shared" si="39"/>
        <v>0.24566039856099486</v>
      </c>
      <c r="Q87" s="47">
        <f t="shared" si="40"/>
        <v>3.569041575330457</v>
      </c>
      <c r="R87" s="37">
        <f>IF(AND('Indicator Data'!AK89="No data",'Indicator Data'!AL89="No data"),0,SUM('Indicator Data'!AK89:AM89))</f>
        <v>0</v>
      </c>
      <c r="S87" s="14">
        <f t="shared" si="41"/>
        <v>0</v>
      </c>
      <c r="T87" s="43">
        <f>R87/'Indicator Data'!$BE89</f>
        <v>0</v>
      </c>
      <c r="U87" s="14">
        <f t="shared" si="42"/>
        <v>0</v>
      </c>
      <c r="V87" s="15">
        <f t="shared" si="51"/>
        <v>0</v>
      </c>
      <c r="W87" s="14">
        <f>IF('Indicator Data'!Z89="No data","x",IF('Indicator Data'!Z89&gt;W$136,10,IF('Indicator Data'!Z89&lt;W$135,0,10-(W$136-'Indicator Data'!Z89)/(W$136-W$135)*10)))</f>
        <v>7.4</v>
      </c>
      <c r="X87" s="14">
        <f>IF('Indicator Data'!Y89="No data","x",IF('Indicator Data'!Y89&gt;X$136,10,IF('Indicator Data'!Y89&lt;X$135,0,10-(X$136-'Indicator Data'!Y89)/(X$136-X$135)*10)))</f>
        <v>2.9272727272727277</v>
      </c>
      <c r="Y87" s="14">
        <f>IF('Indicator Data'!AD89="No data","x",IF('Indicator Data'!AD89&gt;Y$136,10,IF('Indicator Data'!AD89&lt;Y$135,0,10-(Y$136-'Indicator Data'!AD89)/(Y$136-Y$135)*10)))</f>
        <v>10</v>
      </c>
      <c r="Z87" s="140">
        <f>IF('Indicator Data'!AA89="No data","x",'Indicator Data'!AA89/'Indicator Data'!$BE89*100000)</f>
        <v>3.322381778581712</v>
      </c>
      <c r="AA87" s="138">
        <f t="shared" si="43"/>
        <v>6.8166260696591019</v>
      </c>
      <c r="AB87" s="140">
        <f>IF('Indicator Data'!AB89="No data","x",'Indicator Data'!AB89/'Indicator Data'!$BE89*100000)</f>
        <v>1.3843257410757135</v>
      </c>
      <c r="AC87" s="138">
        <f t="shared" si="44"/>
        <v>7.1374609817759627</v>
      </c>
      <c r="AD87" s="54">
        <f t="shared" si="45"/>
        <v>6.8562719557415592</v>
      </c>
      <c r="AE87" s="14">
        <f>IF('Indicator Data'!T89="No data","x",IF('Indicator Data'!T89&gt;AE$136,10,IF('Indicator Data'!T89&lt;AE$135,0,10-(AE$136-'Indicator Data'!T89)/(AE$136-AE$135)*10)))</f>
        <v>9.5153846153846153</v>
      </c>
      <c r="AF87" s="14">
        <f>IF('Indicator Data'!U89="No data","x",IF('Indicator Data'!U89&gt;AF$136,10,IF('Indicator Data'!U89&lt;AF$135,0,10-(AF$136-'Indicator Data'!U89)/(AF$136-AF$135)*10)))</f>
        <v>3.8666873168164075</v>
      </c>
      <c r="AG87" s="54">
        <f t="shared" si="52"/>
        <v>6.691035966100511</v>
      </c>
      <c r="AH87" s="14">
        <f>IF('Indicator Data'!AN89="No data","x",IF('Indicator Data'!AN89&gt;AH$136,10,IF('Indicator Data'!AN89&lt;AH$135,0,10-(AH$136-'Indicator Data'!AN89)/(AH$136-AH$135)*10)))</f>
        <v>2.7598680750446105</v>
      </c>
      <c r="AI87" s="14">
        <f>IF('Indicator Data'!AS89="No data","x",IF('Indicator Data'!AS89&gt;AI$136,10,IF('Indicator Data'!AS89&lt;AI$135,0,10-(AI$136-'Indicator Data'!AS89)/(AI$136-AI$135)*10)))</f>
        <v>2.8333118603622021</v>
      </c>
      <c r="AJ87" s="54">
        <f t="shared" si="46"/>
        <v>2.7965899677034063</v>
      </c>
      <c r="AK87" s="37">
        <f>'Indicator Data'!AI89+'Indicator Data'!AH89*0.5+'Indicator Data'!AG89*0.25</f>
        <v>0</v>
      </c>
      <c r="AL87" s="44">
        <f>AK87/'Indicator Data'!BE89</f>
        <v>0</v>
      </c>
      <c r="AM87" s="54">
        <f t="shared" si="47"/>
        <v>0</v>
      </c>
      <c r="AN87" s="14" t="str">
        <f>IF('Indicator Data'!AJ89="No data","x",IF(('Indicator Data'!AJ89)^2&gt;AN$135,10,IF(('Indicator Data'!AJ89)^2&lt;AN$136,0,10-(AN$135-('Indicator Data'!AJ89)^2)/(AN$135-AN$136)*10)))</f>
        <v>x</v>
      </c>
      <c r="AO87" s="54" t="str">
        <f t="shared" si="48"/>
        <v>x</v>
      </c>
      <c r="AP87" s="38">
        <f t="shared" si="35"/>
        <v>4.6549124838149094</v>
      </c>
      <c r="AQ87" s="57">
        <f t="shared" si="36"/>
        <v>2.6414275099787092</v>
      </c>
    </row>
    <row r="88" spans="1:43" s="11" customFormat="1" x14ac:dyDescent="0.25">
      <c r="A88" s="11" t="s">
        <v>13</v>
      </c>
      <c r="B88" s="32" t="s">
        <v>14</v>
      </c>
      <c r="C88" s="32" t="s">
        <v>568</v>
      </c>
      <c r="D88" s="14">
        <f>IF('Indicator Data'!M90="No data",IF((0.1284*LN('Indicator Data'!BD90)-0.4735)&gt;D$136,0,IF((0.1284*LN('Indicator Data'!BD90)-0.4735)&lt;D$135,10,(D$136-(0.1284*LN('Indicator Data'!BD90)-0.4735))/(D$136-D$135)*10)),IF('Indicator Data'!M90&gt;D$136,0,IF('Indicator Data'!M90&lt;D$135,10,(D$136-'Indicator Data'!M90)/(D$136-D$135)*10)))</f>
        <v>7.1538461538461542</v>
      </c>
      <c r="E88" s="14">
        <f>IF('Indicator Data'!N90="No data","x",IF('Indicator Data'!N90&gt;E$136,10,IF('Indicator Data'!N90&lt;E$135,0,10-(E$136-'Indicator Data'!N90)/(E$136-E$135)*10)))</f>
        <v>6.1831800000000001</v>
      </c>
      <c r="F88" s="54">
        <f t="shared" si="49"/>
        <v>6.6951028346451613</v>
      </c>
      <c r="G88" s="14" t="str">
        <f>IF('Indicator Data'!AE90="No data","x",IF('Indicator Data'!AE90&gt;G$136,10,IF('Indicator Data'!AE90&lt;G$135,0,10-(G$136-'Indicator Data'!AE90)/(G$136-G$135)*10)))</f>
        <v>x</v>
      </c>
      <c r="H88" s="14">
        <f>IF('Indicator Data'!AF90="No data","x",IF('Indicator Data'!AF90&gt;H$136,10,IF('Indicator Data'!AF90&lt;H$135,0,10-(H$136-'Indicator Data'!AF90)/(H$136-H$135)*10)))</f>
        <v>2.9375</v>
      </c>
      <c r="I88" s="54">
        <f t="shared" si="50"/>
        <v>2.9375</v>
      </c>
      <c r="J88" s="37">
        <f>SUM('Indicator Data'!P90,SUM('Indicator Data'!Q90:R90)*1000000)</f>
        <v>3773244181</v>
      </c>
      <c r="K88" s="37">
        <f>J88/'Indicator Data (national)'!$AY$12</f>
        <v>22.348870412043617</v>
      </c>
      <c r="L88" s="14">
        <f t="shared" si="37"/>
        <v>0.44697740824087262</v>
      </c>
      <c r="M88" s="14">
        <f>IF('Indicator Data'!S90="No data","x",IF('Indicator Data'!S90&gt;M$136,10,IF('Indicator Data'!S90&lt;M$135,0,10-(M$136-'Indicator Data'!S90)/(M$136-M$135)*10)))</f>
        <v>0.28983202086384097</v>
      </c>
      <c r="N88" s="135">
        <f>VLOOKUP(C88,'Indicator Data'!$C$5:$O$136,12,FALSE)/VLOOKUP(B88,'Indicator Data (national)'!$B$5:$AY$13,50,FALSE)*1000000</f>
        <v>2.1973731133040583E-3</v>
      </c>
      <c r="O88" s="14">
        <f t="shared" si="38"/>
        <v>2.1973731132973739E-4</v>
      </c>
      <c r="P88" s="54">
        <f t="shared" si="39"/>
        <v>0.24567638880534778</v>
      </c>
      <c r="Q88" s="47">
        <f t="shared" si="40"/>
        <v>4.1433455145239177</v>
      </c>
      <c r="R88" s="37">
        <f>IF(AND('Indicator Data'!AK90="No data",'Indicator Data'!AL90="No data"),0,SUM('Indicator Data'!AK90:AM90))</f>
        <v>0</v>
      </c>
      <c r="S88" s="14">
        <f t="shared" si="41"/>
        <v>0</v>
      </c>
      <c r="T88" s="43">
        <f>R88/'Indicator Data'!$BE90</f>
        <v>0</v>
      </c>
      <c r="U88" s="14">
        <f t="shared" si="42"/>
        <v>0</v>
      </c>
      <c r="V88" s="15">
        <f t="shared" si="51"/>
        <v>0</v>
      </c>
      <c r="W88" s="14">
        <f>IF('Indicator Data'!Z90="No data","x",IF('Indicator Data'!Z90&gt;W$136,10,IF('Indicator Data'!Z90&lt;W$135,0,10-(W$136-'Indicator Data'!Z90)/(W$136-W$135)*10)))</f>
        <v>7.4</v>
      </c>
      <c r="X88" s="14">
        <f>IF('Indicator Data'!Y90="No data","x",IF('Indicator Data'!Y90&gt;X$136,10,IF('Indicator Data'!Y90&lt;X$135,0,10-(X$136-'Indicator Data'!Y90)/(X$136-X$135)*10)))</f>
        <v>2.9272727272727277</v>
      </c>
      <c r="Y88" s="14">
        <f>IF('Indicator Data'!AD90="No data","x",IF('Indicator Data'!AD90&gt;Y$136,10,IF('Indicator Data'!AD90&lt;Y$135,0,10-(Y$136-'Indicator Data'!AD90)/(Y$136-Y$135)*10)))</f>
        <v>10</v>
      </c>
      <c r="Z88" s="140">
        <f>IF('Indicator Data'!AA90="No data","x",'Indicator Data'!AA90/'Indicator Data'!$BE90*100000)</f>
        <v>6.4179620788292618E-2</v>
      </c>
      <c r="AA88" s="138">
        <f t="shared" si="43"/>
        <v>2.1827620817369189</v>
      </c>
      <c r="AB88" s="140">
        <f>IF('Indicator Data'!AB90="No data","x",'Indicator Data'!AB90/'Indicator Data'!$BE90*100000)</f>
        <v>2.2035003137313796</v>
      </c>
      <c r="AC88" s="138">
        <f t="shared" si="44"/>
        <v>7.810377055600668</v>
      </c>
      <c r="AD88" s="54">
        <f t="shared" si="45"/>
        <v>6.064082372922063</v>
      </c>
      <c r="AE88" s="14">
        <f>IF('Indicator Data'!T90="No data","x",IF('Indicator Data'!T90&gt;AE$136,10,IF('Indicator Data'!T90&lt;AE$135,0,10-(AE$136-'Indicator Data'!T90)/(AE$136-AE$135)*10)))</f>
        <v>9.5153846153846153</v>
      </c>
      <c r="AF88" s="14">
        <f>IF('Indicator Data'!U90="No data","x",IF('Indicator Data'!U90&gt;AF$136,10,IF('Indicator Data'!U90&lt;AF$135,0,10-(AF$136-'Indicator Data'!U90)/(AF$136-AF$135)*10)))</f>
        <v>3.9777754131388896</v>
      </c>
      <c r="AG88" s="54">
        <f t="shared" si="52"/>
        <v>6.7465800142617525</v>
      </c>
      <c r="AH88" s="14">
        <f>IF('Indicator Data'!AN90="No data","x",IF('Indicator Data'!AN90&gt;AH$136,10,IF('Indicator Data'!AN90&lt;AH$135,0,10-(AH$136-'Indicator Data'!AN90)/(AH$136-AH$135)*10)))</f>
        <v>2.0582265961449586</v>
      </c>
      <c r="AI88" s="14">
        <f>IF('Indicator Data'!AS90="No data","x",IF('Indicator Data'!AS90&gt;AI$136,10,IF('Indicator Data'!AS90&lt;AI$135,0,10-(AI$136-'Indicator Data'!AS90)/(AI$136-AI$135)*10)))</f>
        <v>2.8333417175677953</v>
      </c>
      <c r="AJ88" s="54">
        <f t="shared" si="46"/>
        <v>2.445784156856377</v>
      </c>
      <c r="AK88" s="37">
        <f>'Indicator Data'!AI90+'Indicator Data'!AH90*0.5+'Indicator Data'!AG90*0.25</f>
        <v>0</v>
      </c>
      <c r="AL88" s="44">
        <f>AK88/'Indicator Data'!BE90</f>
        <v>0</v>
      </c>
      <c r="AM88" s="54">
        <f t="shared" si="47"/>
        <v>0</v>
      </c>
      <c r="AN88" s="14" t="str">
        <f>IF('Indicator Data'!AJ90="No data","x",IF(('Indicator Data'!AJ90)^2&gt;AN$135,10,IF(('Indicator Data'!AJ90)^2&lt;AN$136,0,10-(AN$135-('Indicator Data'!AJ90)^2)/(AN$135-AN$136)*10)))</f>
        <v>x</v>
      </c>
      <c r="AO88" s="54" t="str">
        <f t="shared" si="48"/>
        <v>x</v>
      </c>
      <c r="AP88" s="38">
        <f t="shared" si="35"/>
        <v>4.3248751917529011</v>
      </c>
      <c r="AQ88" s="57">
        <f t="shared" si="36"/>
        <v>2.4276428336195464</v>
      </c>
    </row>
    <row r="89" spans="1:43" s="11" customFormat="1" x14ac:dyDescent="0.25">
      <c r="A89" s="11" t="s">
        <v>439</v>
      </c>
      <c r="B89" s="32" t="s">
        <v>14</v>
      </c>
      <c r="C89" s="32" t="s">
        <v>569</v>
      </c>
      <c r="D89" s="14">
        <f>IF('Indicator Data'!M91="No data",IF((0.1284*LN('Indicator Data'!BD91)-0.4735)&gt;D$136,0,IF((0.1284*LN('Indicator Data'!BD91)-0.4735)&lt;D$135,10,(D$136-(0.1284*LN('Indicator Data'!BD91)-0.4735))/(D$136-D$135)*10)),IF('Indicator Data'!M91&gt;D$136,0,IF('Indicator Data'!M91&lt;D$135,10,(D$136-'Indicator Data'!M91)/(D$136-D$135)*10)))</f>
        <v>7.3692307692307697</v>
      </c>
      <c r="E89" s="14">
        <f>IF('Indicator Data'!N91="No data","x",IF('Indicator Data'!N91&gt;E$136,10,IF('Indicator Data'!N91&lt;E$135,0,10-(E$136-'Indicator Data'!N91)/(E$136-E$135)*10)))</f>
        <v>1.0160100000000014</v>
      </c>
      <c r="F89" s="54">
        <f t="shared" si="49"/>
        <v>4.9650017403822551</v>
      </c>
      <c r="G89" s="14" t="str">
        <f>IF('Indicator Data'!AE91="No data","x",IF('Indicator Data'!AE91&gt;G$136,10,IF('Indicator Data'!AE91&lt;G$135,0,10-(G$136-'Indicator Data'!AE91)/(G$136-G$135)*10)))</f>
        <v>x</v>
      </c>
      <c r="H89" s="14">
        <f>IF('Indicator Data'!AF91="No data","x",IF('Indicator Data'!AF91&gt;H$136,10,IF('Indicator Data'!AF91&lt;H$135,0,10-(H$136-'Indicator Data'!AF91)/(H$136-H$135)*10)))</f>
        <v>3.9400000000000004</v>
      </c>
      <c r="I89" s="54">
        <f t="shared" si="50"/>
        <v>3.9400000000000004</v>
      </c>
      <c r="J89" s="37">
        <f>SUM('Indicator Data'!P91,SUM('Indicator Data'!Q91:R91)*1000000)</f>
        <v>3773244181</v>
      </c>
      <c r="K89" s="37">
        <f>J89/'Indicator Data (national)'!$AY$12</f>
        <v>22.348870412043617</v>
      </c>
      <c r="L89" s="14">
        <f t="shared" si="37"/>
        <v>0.44697740824087262</v>
      </c>
      <c r="M89" s="14">
        <f>IF('Indicator Data'!S91="No data","x",IF('Indicator Data'!S91&gt;M$136,10,IF('Indicator Data'!S91&lt;M$135,0,10-(M$136-'Indicator Data'!S91)/(M$136-M$135)*10)))</f>
        <v>0.28983202086384097</v>
      </c>
      <c r="N89" s="135">
        <f>VLOOKUP(C89,'Indicator Data'!$C$5:$O$136,12,FALSE)/VLOOKUP(B89,'Indicator Data (national)'!$B$5:$AY$13,50,FALSE)*1000000</f>
        <v>3.6106874728668032E-4</v>
      </c>
      <c r="O89" s="14">
        <f t="shared" si="38"/>
        <v>3.6106874727437344E-5</v>
      </c>
      <c r="P89" s="54">
        <f t="shared" si="39"/>
        <v>0.24561517865981367</v>
      </c>
      <c r="Q89" s="47">
        <f t="shared" si="40"/>
        <v>3.5289046648560807</v>
      </c>
      <c r="R89" s="37">
        <f>IF(AND('Indicator Data'!AK91="No data",'Indicator Data'!AL91="No data"),0,SUM('Indicator Data'!AK91:AM91))</f>
        <v>0</v>
      </c>
      <c r="S89" s="14">
        <f t="shared" si="41"/>
        <v>0</v>
      </c>
      <c r="T89" s="43">
        <f>R89/'Indicator Data'!$BE91</f>
        <v>0</v>
      </c>
      <c r="U89" s="14">
        <f t="shared" si="42"/>
        <v>0</v>
      </c>
      <c r="V89" s="15">
        <f t="shared" si="51"/>
        <v>0</v>
      </c>
      <c r="W89" s="14">
        <f>IF('Indicator Data'!Z91="No data","x",IF('Indicator Data'!Z91&gt;W$136,10,IF('Indicator Data'!Z91&lt;W$135,0,10-(W$136-'Indicator Data'!Z91)/(W$136-W$135)*10)))</f>
        <v>7.4</v>
      </c>
      <c r="X89" s="14">
        <f>IF('Indicator Data'!Y91="No data","x",IF('Indicator Data'!Y91&gt;X$136,10,IF('Indicator Data'!Y91&lt;X$135,0,10-(X$136-'Indicator Data'!Y91)/(X$136-X$135)*10)))</f>
        <v>2.9272727272727277</v>
      </c>
      <c r="Y89" s="14">
        <f>IF('Indicator Data'!AD91="No data","x",IF('Indicator Data'!AD91&gt;Y$136,10,IF('Indicator Data'!AD91&lt;Y$135,0,10-(Y$136-'Indicator Data'!AD91)/(Y$136-Y$135)*10)))</f>
        <v>10</v>
      </c>
      <c r="Z89" s="140">
        <f>IF('Indicator Data'!AA91="No data","x",'Indicator Data'!AA91/'Indicator Data'!$BE91*100000)</f>
        <v>0</v>
      </c>
      <c r="AA89" s="138">
        <f t="shared" si="43"/>
        <v>0</v>
      </c>
      <c r="AB89" s="140">
        <f>IF('Indicator Data'!AB91="No data","x",'Indicator Data'!AB91/'Indicator Data'!$BE91*100000)</f>
        <v>3.7395471159139486</v>
      </c>
      <c r="AC89" s="138">
        <f t="shared" si="44"/>
        <v>8.5760633647600955</v>
      </c>
      <c r="AD89" s="54">
        <f t="shared" si="45"/>
        <v>5.7806672184065651</v>
      </c>
      <c r="AE89" s="14">
        <f>IF('Indicator Data'!T91="No data","x",IF('Indicator Data'!T91&gt;AE$136,10,IF('Indicator Data'!T91&lt;AE$135,0,10-(AE$136-'Indicator Data'!T91)/(AE$136-AE$135)*10)))</f>
        <v>9.5153846153846153</v>
      </c>
      <c r="AF89" s="14">
        <f>IF('Indicator Data'!U91="No data","x",IF('Indicator Data'!U91&gt;AF$136,10,IF('Indicator Data'!U91&lt;AF$135,0,10-(AF$136-'Indicator Data'!U91)/(AF$136-AF$135)*10)))</f>
        <v>3.8222320881686747</v>
      </c>
      <c r="AG89" s="54">
        <f t="shared" si="52"/>
        <v>6.6688083517766454</v>
      </c>
      <c r="AH89" s="14">
        <f>IF('Indicator Data'!AN91="No data","x",IF('Indicator Data'!AN91&gt;AH$136,10,IF('Indicator Data'!AN91&lt;AH$135,0,10-(AH$136-'Indicator Data'!AN91)/(AH$136-AH$135)*10)))</f>
        <v>2.9002498290276213</v>
      </c>
      <c r="AI89" s="14">
        <f>IF('Indicator Data'!AS91="No data","x",IF('Indicator Data'!AS91&gt;AI$136,10,IF('Indicator Data'!AS91&lt;AI$135,0,10-(AI$136-'Indicator Data'!AS91)/(AI$136-AI$135)*10)))</f>
        <v>3.2333241837910434</v>
      </c>
      <c r="AJ89" s="54">
        <f t="shared" si="46"/>
        <v>3.0667870064093323</v>
      </c>
      <c r="AK89" s="37">
        <f>'Indicator Data'!AI91+'Indicator Data'!AH91*0.5+'Indicator Data'!AG91*0.25</f>
        <v>0</v>
      </c>
      <c r="AL89" s="44">
        <f>AK89/'Indicator Data'!BE91</f>
        <v>0</v>
      </c>
      <c r="AM89" s="54">
        <f t="shared" si="47"/>
        <v>0</v>
      </c>
      <c r="AN89" s="14" t="str">
        <f>IF('Indicator Data'!AJ91="No data","x",IF(('Indicator Data'!AJ91)^2&gt;AN$135,10,IF(('Indicator Data'!AJ91)^2&lt;AN$136,0,10-(AN$135-('Indicator Data'!AJ91)^2)/(AN$135-AN$136)*10)))</f>
        <v>x</v>
      </c>
      <c r="AO89" s="54" t="str">
        <f t="shared" si="48"/>
        <v>x</v>
      </c>
      <c r="AP89" s="38">
        <f t="shared" si="35"/>
        <v>4.3283793030690623</v>
      </c>
      <c r="AQ89" s="57">
        <f t="shared" si="36"/>
        <v>2.4298850020857987</v>
      </c>
    </row>
    <row r="90" spans="1:43" s="11" customFormat="1" x14ac:dyDescent="0.25">
      <c r="A90" s="11" t="s">
        <v>440</v>
      </c>
      <c r="B90" s="32" t="s">
        <v>14</v>
      </c>
      <c r="C90" s="32" t="s">
        <v>570</v>
      </c>
      <c r="D90" s="14">
        <f>IF('Indicator Data'!M92="No data",IF((0.1284*LN('Indicator Data'!BD92)-0.4735)&gt;D$136,0,IF((0.1284*LN('Indicator Data'!BD92)-0.4735)&lt;D$135,10,(D$136-(0.1284*LN('Indicator Data'!BD92)-0.4735))/(D$136-D$135)*10)),IF('Indicator Data'!M92&gt;D$136,0,IF('Indicator Data'!M92&lt;D$135,10,(D$136-'Indicator Data'!M92)/(D$136-D$135)*10)))</f>
        <v>5.476923076923077</v>
      </c>
      <c r="E90" s="14">
        <f>IF('Indicator Data'!N92="No data","x",IF('Indicator Data'!N92&gt;E$136,10,IF('Indicator Data'!N92&lt;E$135,0,10-(E$136-'Indicator Data'!N92)/(E$136-E$135)*10)))</f>
        <v>1.3562983333333332</v>
      </c>
      <c r="F90" s="54">
        <f t="shared" si="49"/>
        <v>3.697579602558652</v>
      </c>
      <c r="G90" s="14" t="str">
        <f>IF('Indicator Data'!AE92="No data","x",IF('Indicator Data'!AE92&gt;G$136,10,IF('Indicator Data'!AE92&lt;G$135,0,10-(G$136-'Indicator Data'!AE92)/(G$136-G$135)*10)))</f>
        <v>x</v>
      </c>
      <c r="H90" s="14">
        <f>IF('Indicator Data'!AF92="No data","x",IF('Indicator Data'!AF92&gt;H$136,10,IF('Indicator Data'!AF92&lt;H$135,0,10-(H$136-'Indicator Data'!AF92)/(H$136-H$135)*10)))</f>
        <v>3.4225000000000003</v>
      </c>
      <c r="I90" s="54">
        <f t="shared" si="50"/>
        <v>3.4225000000000003</v>
      </c>
      <c r="J90" s="37">
        <f>SUM('Indicator Data'!P92,SUM('Indicator Data'!Q92:R92)*1000000)</f>
        <v>3773244181</v>
      </c>
      <c r="K90" s="37">
        <f>J90/'Indicator Data (national)'!$AY$12</f>
        <v>22.348870412043617</v>
      </c>
      <c r="L90" s="14">
        <f t="shared" si="37"/>
        <v>0.44697740824087262</v>
      </c>
      <c r="M90" s="14">
        <f>IF('Indicator Data'!S92="No data","x",IF('Indicator Data'!S92&gt;M$136,10,IF('Indicator Data'!S92&lt;M$135,0,10-(M$136-'Indicator Data'!S92)/(M$136-M$135)*10)))</f>
        <v>0.28983202086384097</v>
      </c>
      <c r="N90" s="135">
        <f>VLOOKUP(C90,'Indicator Data'!$C$5:$O$136,12,FALSE)/VLOOKUP(B90,'Indicator Data (national)'!$B$5:$AY$13,50,FALSE)*1000000</f>
        <v>4.8200011827017366E-4</v>
      </c>
      <c r="O90" s="14">
        <f t="shared" si="38"/>
        <v>4.8200011825372258E-5</v>
      </c>
      <c r="P90" s="54">
        <f t="shared" si="39"/>
        <v>0.24561920970551299</v>
      </c>
      <c r="Q90" s="47">
        <f t="shared" si="40"/>
        <v>2.7658196037057046</v>
      </c>
      <c r="R90" s="37">
        <f>IF(AND('Indicator Data'!AK92="No data",'Indicator Data'!AL92="No data"),0,SUM('Indicator Data'!AK92:AM92))</f>
        <v>0</v>
      </c>
      <c r="S90" s="14">
        <f t="shared" si="41"/>
        <v>0</v>
      </c>
      <c r="T90" s="43">
        <f>R90/'Indicator Data'!$BE92</f>
        <v>0</v>
      </c>
      <c r="U90" s="14">
        <f t="shared" si="42"/>
        <v>0</v>
      </c>
      <c r="V90" s="15">
        <f t="shared" si="51"/>
        <v>0</v>
      </c>
      <c r="W90" s="14">
        <f>IF('Indicator Data'!Z92="No data","x",IF('Indicator Data'!Z92&gt;W$136,10,IF('Indicator Data'!Z92&lt;W$135,0,10-(W$136-'Indicator Data'!Z92)/(W$136-W$135)*10)))</f>
        <v>7.4</v>
      </c>
      <c r="X90" s="14">
        <f>IF('Indicator Data'!Y92="No data","x",IF('Indicator Data'!Y92&gt;X$136,10,IF('Indicator Data'!Y92&lt;X$135,0,10-(X$136-'Indicator Data'!Y92)/(X$136-X$135)*10)))</f>
        <v>2.9272727272727277</v>
      </c>
      <c r="Y90" s="14">
        <f>IF('Indicator Data'!AD92="No data","x",IF('Indicator Data'!AD92&gt;Y$136,10,IF('Indicator Data'!AD92&lt;Y$135,0,10-(Y$136-'Indicator Data'!AD92)/(Y$136-Y$135)*10)))</f>
        <v>10</v>
      </c>
      <c r="Z90" s="140">
        <f>IF('Indicator Data'!AA92="No data","x",'Indicator Data'!AA92/'Indicator Data'!$BE92*100000)</f>
        <v>0</v>
      </c>
      <c r="AA90" s="138">
        <f t="shared" si="43"/>
        <v>0</v>
      </c>
      <c r="AB90" s="140">
        <f>IF('Indicator Data'!AB92="No data","x",'Indicator Data'!AB92/'Indicator Data'!$BE92*100000)</f>
        <v>3.4395909379241072</v>
      </c>
      <c r="AC90" s="138">
        <f t="shared" si="44"/>
        <v>8.4550226535661093</v>
      </c>
      <c r="AD90" s="54">
        <f t="shared" si="45"/>
        <v>5.7564590761677676</v>
      </c>
      <c r="AE90" s="14">
        <f>IF('Indicator Data'!T92="No data","x",IF('Indicator Data'!T92&gt;AE$136,10,IF('Indicator Data'!T92&lt;AE$135,0,10-(AE$136-'Indicator Data'!T92)/(AE$136-AE$135)*10)))</f>
        <v>9.5153846153846153</v>
      </c>
      <c r="AF90" s="14">
        <f>IF('Indicator Data'!U92="No data","x",IF('Indicator Data'!U92&gt;AF$136,10,IF('Indicator Data'!U92&lt;AF$135,0,10-(AF$136-'Indicator Data'!U92)/(AF$136-AF$135)*10)))</f>
        <v>3.5555532556035816</v>
      </c>
      <c r="AG90" s="54">
        <f t="shared" si="52"/>
        <v>6.535468935494098</v>
      </c>
      <c r="AH90" s="14">
        <f>IF('Indicator Data'!AN92="No data","x",IF('Indicator Data'!AN92&gt;AH$136,10,IF('Indicator Data'!AN92&lt;AH$135,0,10-(AH$136-'Indicator Data'!AN92)/(AH$136-AH$135)*10)))</f>
        <v>2.6663465947984291</v>
      </c>
      <c r="AI90" s="14">
        <f>IF('Indicator Data'!AS92="No data","x",IF('Indicator Data'!AS92&gt;AI$136,10,IF('Indicator Data'!AS92&lt;AI$135,0,10-(AI$136-'Indicator Data'!AS92)/(AI$136-AI$135)*10)))</f>
        <v>3.2333310471057031</v>
      </c>
      <c r="AJ90" s="54">
        <f t="shared" si="46"/>
        <v>2.9498388209520661</v>
      </c>
      <c r="AK90" s="37">
        <f>'Indicator Data'!AI92+'Indicator Data'!AH92*0.5+'Indicator Data'!AG92*0.25</f>
        <v>0</v>
      </c>
      <c r="AL90" s="44">
        <f>AK90/'Indicator Data'!BE92</f>
        <v>0</v>
      </c>
      <c r="AM90" s="54">
        <f t="shared" si="47"/>
        <v>0</v>
      </c>
      <c r="AN90" s="14" t="str">
        <f>IF('Indicator Data'!AJ92="No data","x",IF(('Indicator Data'!AJ92)^2&gt;AN$135,10,IF(('Indicator Data'!AJ92)^2&lt;AN$136,0,10-(AN$135-('Indicator Data'!AJ92)^2)/(AN$135-AN$136)*10)))</f>
        <v>x</v>
      </c>
      <c r="AO90" s="54" t="str">
        <f t="shared" si="48"/>
        <v>x</v>
      </c>
      <c r="AP90" s="38">
        <f t="shared" si="35"/>
        <v>4.2455716657507123</v>
      </c>
      <c r="AQ90" s="57">
        <f t="shared" si="36"/>
        <v>2.3770529698393497</v>
      </c>
    </row>
    <row r="91" spans="1:43" s="11" customFormat="1" x14ac:dyDescent="0.25">
      <c r="A91" s="11" t="s">
        <v>441</v>
      </c>
      <c r="B91" s="32" t="s">
        <v>14</v>
      </c>
      <c r="C91" s="32" t="s">
        <v>571</v>
      </c>
      <c r="D91" s="14">
        <f>IF('Indicator Data'!M93="No data",IF((0.1284*LN('Indicator Data'!BD93)-0.4735)&gt;D$136,0,IF((0.1284*LN('Indicator Data'!BD93)-0.4735)&lt;D$135,10,(D$136-(0.1284*LN('Indicator Data'!BD93)-0.4735))/(D$136-D$135)*10)),IF('Indicator Data'!M93&gt;D$136,0,IF('Indicator Data'!M93&lt;D$135,10,(D$136-'Indicator Data'!M93)/(D$136-D$135)*10)))</f>
        <v>7.2307692307692317</v>
      </c>
      <c r="E91" s="14">
        <f>IF('Indicator Data'!N93="No data","x",IF('Indicator Data'!N93&gt;E$136,10,IF('Indicator Data'!N93&lt;E$135,0,10-(E$136-'Indicator Data'!N93)/(E$136-E$135)*10)))</f>
        <v>0.91038666666666579</v>
      </c>
      <c r="F91" s="54">
        <f t="shared" si="49"/>
        <v>4.8196646739549518</v>
      </c>
      <c r="G91" s="14" t="str">
        <f>IF('Indicator Data'!AE93="No data","x",IF('Indicator Data'!AE93&gt;G$136,10,IF('Indicator Data'!AE93&lt;G$135,0,10-(G$136-'Indicator Data'!AE93)/(G$136-G$135)*10)))</f>
        <v>x</v>
      </c>
      <c r="H91" s="14">
        <f>IF('Indicator Data'!AF93="No data","x",IF('Indicator Data'!AF93&gt;H$136,10,IF('Indicator Data'!AF93&lt;H$135,0,10-(H$136-'Indicator Data'!AF93)/(H$136-H$135)*10)))</f>
        <v>3.3899999999999997</v>
      </c>
      <c r="I91" s="54">
        <f t="shared" si="50"/>
        <v>3.3899999999999997</v>
      </c>
      <c r="J91" s="37">
        <f>SUM('Indicator Data'!P93,SUM('Indicator Data'!Q93:R93)*1000000)</f>
        <v>3773244181</v>
      </c>
      <c r="K91" s="37">
        <f>J91/'Indicator Data (national)'!$AY$12</f>
        <v>22.348870412043617</v>
      </c>
      <c r="L91" s="14">
        <f t="shared" si="37"/>
        <v>0.44697740824087262</v>
      </c>
      <c r="M91" s="14">
        <f>IF('Indicator Data'!S93="No data","x",IF('Indicator Data'!S93&gt;M$136,10,IF('Indicator Data'!S93&lt;M$135,0,10-(M$136-'Indicator Data'!S93)/(M$136-M$135)*10)))</f>
        <v>0.28983202086384097</v>
      </c>
      <c r="N91" s="135">
        <f>VLOOKUP(C91,'Indicator Data'!$C$5:$O$136,12,FALSE)/VLOOKUP(B91,'Indicator Data (national)'!$B$5:$AY$13,50,FALSE)*1000000</f>
        <v>3.2353241924767468E-4</v>
      </c>
      <c r="O91" s="14">
        <f t="shared" si="38"/>
        <v>3.2353241923743781E-5</v>
      </c>
      <c r="P91" s="54">
        <f t="shared" si="39"/>
        <v>0.24561392744887911</v>
      </c>
      <c r="Q91" s="47">
        <f t="shared" si="40"/>
        <v>3.3187358188396958</v>
      </c>
      <c r="R91" s="37">
        <f>IF(AND('Indicator Data'!AK93="No data",'Indicator Data'!AL93="No data"),0,SUM('Indicator Data'!AK93:AM93))</f>
        <v>0</v>
      </c>
      <c r="S91" s="14">
        <f t="shared" si="41"/>
        <v>0</v>
      </c>
      <c r="T91" s="43">
        <f>R91/'Indicator Data'!$BE93</f>
        <v>0</v>
      </c>
      <c r="U91" s="14">
        <f t="shared" si="42"/>
        <v>0</v>
      </c>
      <c r="V91" s="15">
        <f t="shared" si="51"/>
        <v>0</v>
      </c>
      <c r="W91" s="14">
        <f>IF('Indicator Data'!Z93="No data","x",IF('Indicator Data'!Z93&gt;W$136,10,IF('Indicator Data'!Z93&lt;W$135,0,10-(W$136-'Indicator Data'!Z93)/(W$136-W$135)*10)))</f>
        <v>7.4</v>
      </c>
      <c r="X91" s="14">
        <f>IF('Indicator Data'!Y93="No data","x",IF('Indicator Data'!Y93&gt;X$136,10,IF('Indicator Data'!Y93&lt;X$135,0,10-(X$136-'Indicator Data'!Y93)/(X$136-X$135)*10)))</f>
        <v>2.9272727272727277</v>
      </c>
      <c r="Y91" s="14">
        <f>IF('Indicator Data'!AD93="No data","x",IF('Indicator Data'!AD93&gt;Y$136,10,IF('Indicator Data'!AD93&lt;Y$135,0,10-(Y$136-'Indicator Data'!AD93)/(Y$136-Y$135)*10)))</f>
        <v>10</v>
      </c>
      <c r="Z91" s="140">
        <f>IF('Indicator Data'!AA93="No data","x",'Indicator Data'!AA93/'Indicator Data'!$BE93*100000)</f>
        <v>0.27501375068753436</v>
      </c>
      <c r="AA91" s="138">
        <f t="shared" si="43"/>
        <v>3.8912302814296931</v>
      </c>
      <c r="AB91" s="140">
        <f>IF('Indicator Data'!AB93="No data","x",'Indicator Data'!AB93/'Indicator Data'!$BE93*100000)</f>
        <v>6.6253312665633279</v>
      </c>
      <c r="AC91" s="138">
        <f t="shared" si="44"/>
        <v>9.4040253262527571</v>
      </c>
      <c r="AD91" s="54">
        <f t="shared" si="45"/>
        <v>6.7245056669910355</v>
      </c>
      <c r="AE91" s="14">
        <f>IF('Indicator Data'!T93="No data","x",IF('Indicator Data'!T93&gt;AE$136,10,IF('Indicator Data'!T93&lt;AE$135,0,10-(AE$136-'Indicator Data'!T93)/(AE$136-AE$135)*10)))</f>
        <v>9.5153846153846153</v>
      </c>
      <c r="AF91" s="14">
        <f>IF('Indicator Data'!U93="No data","x",IF('Indicator Data'!U93&gt;AF$136,10,IF('Indicator Data'!U93&lt;AF$135,0,10-(AF$136-'Indicator Data'!U93)/(AF$136-AF$135)*10)))</f>
        <v>3.8666546709909326</v>
      </c>
      <c r="AG91" s="54">
        <f t="shared" si="52"/>
        <v>6.691019643187774</v>
      </c>
      <c r="AH91" s="14">
        <f>IF('Indicator Data'!AN93="No data","x",IF('Indicator Data'!AN93&gt;AH$136,10,IF('Indicator Data'!AN93&lt;AH$135,0,10-(AH$136-'Indicator Data'!AN93)/(AH$136-AH$135)*10)))</f>
        <v>4.2099987299589738</v>
      </c>
      <c r="AI91" s="14">
        <f>IF('Indicator Data'!AS93="No data","x",IF('Indicator Data'!AS93&gt;AI$136,10,IF('Indicator Data'!AS93&lt;AI$135,0,10-(AI$136-'Indicator Data'!AS93)/(AI$136-AI$135)*10)))</f>
        <v>3.2333269661035242</v>
      </c>
      <c r="AJ91" s="54">
        <f t="shared" si="46"/>
        <v>3.721662848031249</v>
      </c>
      <c r="AK91" s="37">
        <f>'Indicator Data'!AI93+'Indicator Data'!AH93*0.5+'Indicator Data'!AG93*0.25</f>
        <v>0</v>
      </c>
      <c r="AL91" s="44">
        <f>AK91/'Indicator Data'!BE93</f>
        <v>0</v>
      </c>
      <c r="AM91" s="54">
        <f t="shared" si="47"/>
        <v>0</v>
      </c>
      <c r="AN91" s="14" t="str">
        <f>IF('Indicator Data'!AJ93="No data","x",IF(('Indicator Data'!AJ93)^2&gt;AN$135,10,IF(('Indicator Data'!AJ93)^2&lt;AN$136,0,10-(AN$135-('Indicator Data'!AJ93)^2)/(AN$135-AN$136)*10)))</f>
        <v>x</v>
      </c>
      <c r="AO91" s="54" t="str">
        <f t="shared" si="48"/>
        <v>x</v>
      </c>
      <c r="AP91" s="38">
        <f t="shared" si="35"/>
        <v>4.7945262762547731</v>
      </c>
      <c r="AQ91" s="57">
        <f t="shared" si="36"/>
        <v>2.7335054900014493</v>
      </c>
    </row>
    <row r="92" spans="1:43" s="11" customFormat="1" x14ac:dyDescent="0.25">
      <c r="A92" s="11" t="s">
        <v>442</v>
      </c>
      <c r="B92" s="32" t="s">
        <v>14</v>
      </c>
      <c r="C92" s="32" t="s">
        <v>572</v>
      </c>
      <c r="D92" s="14">
        <f>IF('Indicator Data'!M94="No data",IF((0.1284*LN('Indicator Data'!BD94)-0.4735)&gt;D$136,0,IF((0.1284*LN('Indicator Data'!BD94)-0.4735)&lt;D$135,10,(D$136-(0.1284*LN('Indicator Data'!BD94)-0.4735))/(D$136-D$135)*10)),IF('Indicator Data'!M94&gt;D$136,0,IF('Indicator Data'!M94&lt;D$135,10,(D$136-'Indicator Data'!M94)/(D$136-D$135)*10)))</f>
        <v>7.1692307692307704</v>
      </c>
      <c r="E92" s="14">
        <f>IF('Indicator Data'!N94="No data","x",IF('Indicator Data'!N94&gt;E$136,10,IF('Indicator Data'!N94&lt;E$135,0,10-(E$136-'Indicator Data'!N94)/(E$136-E$135)*10)))</f>
        <v>2.0102016666666671</v>
      </c>
      <c r="F92" s="54">
        <f t="shared" si="49"/>
        <v>5.1215622105436669</v>
      </c>
      <c r="G92" s="14" t="str">
        <f>IF('Indicator Data'!AE94="No data","x",IF('Indicator Data'!AE94&gt;G$136,10,IF('Indicator Data'!AE94&lt;G$135,0,10-(G$136-'Indicator Data'!AE94)/(G$136-G$135)*10)))</f>
        <v>x</v>
      </c>
      <c r="H92" s="14">
        <f>IF('Indicator Data'!AF94="No data","x",IF('Indicator Data'!AF94&gt;H$136,10,IF('Indicator Data'!AF94&lt;H$135,0,10-(H$136-'Indicator Data'!AF94)/(H$136-H$135)*10)))</f>
        <v>3.5574999999999992</v>
      </c>
      <c r="I92" s="54">
        <f t="shared" si="50"/>
        <v>3.5574999999999992</v>
      </c>
      <c r="J92" s="37">
        <f>SUM('Indicator Data'!P94,SUM('Indicator Data'!Q94:R94)*1000000)</f>
        <v>3773244181</v>
      </c>
      <c r="K92" s="37">
        <f>J92/'Indicator Data (national)'!$AY$12</f>
        <v>22.348870412043617</v>
      </c>
      <c r="L92" s="14">
        <f t="shared" si="37"/>
        <v>0.44697740824087262</v>
      </c>
      <c r="M92" s="14">
        <f>IF('Indicator Data'!S94="No data","x",IF('Indicator Data'!S94&gt;M$136,10,IF('Indicator Data'!S94&lt;M$135,0,10-(M$136-'Indicator Data'!S94)/(M$136-M$135)*10)))</f>
        <v>0.28983202086384097</v>
      </c>
      <c r="N92" s="135">
        <f>VLOOKUP(C92,'Indicator Data'!$C$5:$O$136,12,FALSE)/VLOOKUP(B92,'Indicator Data (national)'!$B$5:$AY$13,50,FALSE)*1000000</f>
        <v>7.1438371431081413E-4</v>
      </c>
      <c r="O92" s="14">
        <f t="shared" si="38"/>
        <v>7.143837142997711E-5</v>
      </c>
      <c r="P92" s="54">
        <f t="shared" si="39"/>
        <v>0.24562695582538119</v>
      </c>
      <c r="Q92" s="47">
        <f t="shared" si="40"/>
        <v>3.5115628442281785</v>
      </c>
      <c r="R92" s="37">
        <f>IF(AND('Indicator Data'!AK94="No data",'Indicator Data'!AL94="No data"),0,SUM('Indicator Data'!AK94:AM94))</f>
        <v>0</v>
      </c>
      <c r="S92" s="14">
        <f t="shared" si="41"/>
        <v>0</v>
      </c>
      <c r="T92" s="43">
        <f>R92/'Indicator Data'!$BE94</f>
        <v>0</v>
      </c>
      <c r="U92" s="14">
        <f t="shared" si="42"/>
        <v>0</v>
      </c>
      <c r="V92" s="15">
        <f t="shared" si="51"/>
        <v>0</v>
      </c>
      <c r="W92" s="14">
        <f>IF('Indicator Data'!Z94="No data","x",IF('Indicator Data'!Z94&gt;W$136,10,IF('Indicator Data'!Z94&lt;W$135,0,10-(W$136-'Indicator Data'!Z94)/(W$136-W$135)*10)))</f>
        <v>7.4</v>
      </c>
      <c r="X92" s="14">
        <f>IF('Indicator Data'!Y94="No data","x",IF('Indicator Data'!Y94&gt;X$136,10,IF('Indicator Data'!Y94&lt;X$135,0,10-(X$136-'Indicator Data'!Y94)/(X$136-X$135)*10)))</f>
        <v>2.9272727272727277</v>
      </c>
      <c r="Y92" s="14">
        <f>IF('Indicator Data'!AD94="No data","x",IF('Indicator Data'!AD94&gt;Y$136,10,IF('Indicator Data'!AD94&lt;Y$135,0,10-(Y$136-'Indicator Data'!AD94)/(Y$136-Y$135)*10)))</f>
        <v>10</v>
      </c>
      <c r="Z92" s="140">
        <f>IF('Indicator Data'!AA94="No data","x",'Indicator Data'!AA94/'Indicator Data'!$BE94*100000)</f>
        <v>0</v>
      </c>
      <c r="AA92" s="138">
        <f t="shared" si="43"/>
        <v>0</v>
      </c>
      <c r="AB92" s="140">
        <f>IF('Indicator Data'!AB94="No data","x",'Indicator Data'!AB94/'Indicator Data'!$BE94*100000)</f>
        <v>5.0482142359035054</v>
      </c>
      <c r="AC92" s="138">
        <f t="shared" si="44"/>
        <v>9.0104592573271027</v>
      </c>
      <c r="AD92" s="54">
        <f t="shared" si="45"/>
        <v>5.8675463969199662</v>
      </c>
      <c r="AE92" s="14">
        <f>IF('Indicator Data'!T94="No data","x",IF('Indicator Data'!T94&gt;AE$136,10,IF('Indicator Data'!T94&lt;AE$135,0,10-(AE$136-'Indicator Data'!T94)/(AE$136-AE$135)*10)))</f>
        <v>9.5153846153846153</v>
      </c>
      <c r="AF92" s="14">
        <f>IF('Indicator Data'!U94="No data","x",IF('Indicator Data'!U94&gt;AF$136,10,IF('Indicator Data'!U94&lt;AF$135,0,10-(AF$136-'Indicator Data'!U94)/(AF$136-AF$135)*10)))</f>
        <v>3.8888808674170132</v>
      </c>
      <c r="AG92" s="54">
        <f t="shared" si="52"/>
        <v>6.7021327414008143</v>
      </c>
      <c r="AH92" s="14">
        <f>IF('Indicator Data'!AN94="No data","x",IF('Indicator Data'!AN94&gt;AH$136,10,IF('Indicator Data'!AN94&lt;AH$135,0,10-(AH$136-'Indicator Data'!AN94)/(AH$136-AH$135)*10)))</f>
        <v>2.8066668918037188</v>
      </c>
      <c r="AI92" s="14">
        <f>IF('Indicator Data'!AS94="No data","x",IF('Indicator Data'!AS94&gt;AI$136,10,IF('Indicator Data'!AS94&lt;AI$135,0,10-(AI$136-'Indicator Data'!AS94)/(AI$136-AI$135)*10)))</f>
        <v>3.233322451709145</v>
      </c>
      <c r="AJ92" s="54">
        <f t="shared" si="46"/>
        <v>3.0199946717564319</v>
      </c>
      <c r="AK92" s="37">
        <f>'Indicator Data'!AI94+'Indicator Data'!AH94*0.5+'Indicator Data'!AG94*0.25</f>
        <v>0</v>
      </c>
      <c r="AL92" s="44">
        <f>AK92/'Indicator Data'!BE94</f>
        <v>0</v>
      </c>
      <c r="AM92" s="54">
        <f t="shared" si="47"/>
        <v>0</v>
      </c>
      <c r="AN92" s="14" t="str">
        <f>IF('Indicator Data'!AJ94="No data","x",IF(('Indicator Data'!AJ94)^2&gt;AN$135,10,IF(('Indicator Data'!AJ94)^2&lt;AN$136,0,10-(AN$135-('Indicator Data'!AJ94)^2)/(AN$135-AN$136)*10)))</f>
        <v>x</v>
      </c>
      <c r="AO92" s="54" t="str">
        <f t="shared" si="48"/>
        <v>x</v>
      </c>
      <c r="AP92" s="38">
        <f t="shared" si="35"/>
        <v>4.3591079716812136</v>
      </c>
      <c r="AQ92" s="57">
        <f t="shared" si="36"/>
        <v>2.4495721540448421</v>
      </c>
    </row>
    <row r="93" spans="1:43" s="11" customFormat="1" x14ac:dyDescent="0.25">
      <c r="A93" s="11" t="s">
        <v>443</v>
      </c>
      <c r="B93" s="32" t="s">
        <v>14</v>
      </c>
      <c r="C93" s="32" t="s">
        <v>573</v>
      </c>
      <c r="D93" s="14">
        <f>IF('Indicator Data'!M95="No data",IF((0.1284*LN('Indicator Data'!BD95)-0.4735)&gt;D$136,0,IF((0.1284*LN('Indicator Data'!BD95)-0.4735)&lt;D$135,10,(D$136-(0.1284*LN('Indicator Data'!BD95)-0.4735))/(D$136-D$135)*10)),IF('Indicator Data'!M95&gt;D$136,0,IF('Indicator Data'!M95&lt;D$135,10,(D$136-'Indicator Data'!M95)/(D$136-D$135)*10)))</f>
        <v>8.4153846153846157</v>
      </c>
      <c r="E93" s="14">
        <f>IF('Indicator Data'!N95="No data","x",IF('Indicator Data'!N95&gt;E$136,10,IF('Indicator Data'!N95&lt;E$135,0,10-(E$136-'Indicator Data'!N95)/(E$136-E$135)*10)))</f>
        <v>3.7107416666666673</v>
      </c>
      <c r="F93" s="54">
        <f t="shared" si="49"/>
        <v>6.6446391264733862</v>
      </c>
      <c r="G93" s="14" t="str">
        <f>IF('Indicator Data'!AE95="No data","x",IF('Indicator Data'!AE95&gt;G$136,10,IF('Indicator Data'!AE95&lt;G$135,0,10-(G$136-'Indicator Data'!AE95)/(G$136-G$135)*10)))</f>
        <v>x</v>
      </c>
      <c r="H93" s="14">
        <f>IF('Indicator Data'!AF95="No data","x",IF('Indicator Data'!AF95&gt;H$136,10,IF('Indicator Data'!AF95&lt;H$135,0,10-(H$136-'Indicator Data'!AF95)/(H$136-H$135)*10)))</f>
        <v>3.7375000000000007</v>
      </c>
      <c r="I93" s="54">
        <f t="shared" si="50"/>
        <v>3.7375000000000007</v>
      </c>
      <c r="J93" s="37">
        <f>SUM('Indicator Data'!P95,SUM('Indicator Data'!Q95:R95)*1000000)</f>
        <v>3773244181</v>
      </c>
      <c r="K93" s="37">
        <f>J93/'Indicator Data (national)'!$AY$12</f>
        <v>22.348870412043617</v>
      </c>
      <c r="L93" s="14">
        <f t="shared" si="37"/>
        <v>0.44697740824087262</v>
      </c>
      <c r="M93" s="14">
        <f>IF('Indicator Data'!S95="No data","x",IF('Indicator Data'!S95&gt;M$136,10,IF('Indicator Data'!S95&lt;M$135,0,10-(M$136-'Indicator Data'!S95)/(M$136-M$135)*10)))</f>
        <v>0.28983202086384097</v>
      </c>
      <c r="N93" s="135">
        <f>VLOOKUP(C93,'Indicator Data'!$C$5:$O$136,12,FALSE)/VLOOKUP(B93,'Indicator Data (national)'!$B$5:$AY$13,50,FALSE)*1000000</f>
        <v>1.3187201357150243E-3</v>
      </c>
      <c r="O93" s="14">
        <f t="shared" si="38"/>
        <v>1.3187201357212075E-4</v>
      </c>
      <c r="P93" s="54">
        <f t="shared" si="39"/>
        <v>0.24564710037276191</v>
      </c>
      <c r="Q93" s="47">
        <f t="shared" si="40"/>
        <v>4.3181063383298834</v>
      </c>
      <c r="R93" s="37">
        <f>IF(AND('Indicator Data'!AK95="No data",'Indicator Data'!AL95="No data"),0,SUM('Indicator Data'!AK95:AM95))</f>
        <v>0</v>
      </c>
      <c r="S93" s="14">
        <f t="shared" si="41"/>
        <v>0</v>
      </c>
      <c r="T93" s="43">
        <f>R93/'Indicator Data'!$BE95</f>
        <v>0</v>
      </c>
      <c r="U93" s="14">
        <f t="shared" si="42"/>
        <v>0</v>
      </c>
      <c r="V93" s="15">
        <f t="shared" si="51"/>
        <v>0</v>
      </c>
      <c r="W93" s="14">
        <f>IF('Indicator Data'!Z95="No data","x",IF('Indicator Data'!Z95&gt;W$136,10,IF('Indicator Data'!Z95&lt;W$135,0,10-(W$136-'Indicator Data'!Z95)/(W$136-W$135)*10)))</f>
        <v>7.4</v>
      </c>
      <c r="X93" s="14">
        <f>IF('Indicator Data'!Y95="No data","x",IF('Indicator Data'!Y95&gt;X$136,10,IF('Indicator Data'!Y95&lt;X$135,0,10-(X$136-'Indicator Data'!Y95)/(X$136-X$135)*10)))</f>
        <v>2.9272727272727277</v>
      </c>
      <c r="Y93" s="14">
        <f>IF('Indicator Data'!AD95="No data","x",IF('Indicator Data'!AD95&gt;Y$136,10,IF('Indicator Data'!AD95&lt;Y$135,0,10-(Y$136-'Indicator Data'!AD95)/(Y$136-Y$135)*10)))</f>
        <v>10</v>
      </c>
      <c r="Z93" s="140">
        <f>IF('Indicator Data'!AA95="No data","x",'Indicator Data'!AA95/'Indicator Data'!$BE95*100000)</f>
        <v>26.368745339064944</v>
      </c>
      <c r="AA93" s="138">
        <f t="shared" si="43"/>
        <v>9.2487623904758927</v>
      </c>
      <c r="AB93" s="140">
        <f>IF('Indicator Data'!AB95="No data","x",'Indicator Data'!AB95/'Indicator Data'!$BE95*100000)</f>
        <v>2.3475280529602331</v>
      </c>
      <c r="AC93" s="138">
        <f t="shared" si="44"/>
        <v>7.9020359692940563</v>
      </c>
      <c r="AD93" s="54">
        <f t="shared" si="45"/>
        <v>7.4956142174085354</v>
      </c>
      <c r="AE93" s="14">
        <f>IF('Indicator Data'!T95="No data","x",IF('Indicator Data'!T95&gt;AE$136,10,IF('Indicator Data'!T95&lt;AE$135,0,10-(AE$136-'Indicator Data'!T95)/(AE$136-AE$135)*10)))</f>
        <v>9.5153846153846153</v>
      </c>
      <c r="AF93" s="14">
        <f>IF('Indicator Data'!U95="No data","x",IF('Indicator Data'!U95&gt;AF$136,10,IF('Indicator Data'!U95&lt;AF$135,0,10-(AF$136-'Indicator Data'!U95)/(AF$136-AF$135)*10)))</f>
        <v>3.5555468675216009</v>
      </c>
      <c r="AG93" s="54">
        <f t="shared" si="52"/>
        <v>6.5354657414531081</v>
      </c>
      <c r="AH93" s="14">
        <f>IF('Indicator Data'!AN95="No data","x",IF('Indicator Data'!AN95&gt;AH$136,10,IF('Indicator Data'!AN95&lt;AH$135,0,10-(AH$136-'Indicator Data'!AN95)/(AH$136-AH$135)*10)))</f>
        <v>2.1517901043055758</v>
      </c>
      <c r="AI93" s="14">
        <f>IF('Indicator Data'!AS95="No data","x",IF('Indicator Data'!AS95&gt;AI$136,10,IF('Indicator Data'!AS95&lt;AI$135,0,10-(AI$136-'Indicator Data'!AS95)/(AI$136-AI$135)*10)))</f>
        <v>2.8333233545427996</v>
      </c>
      <c r="AJ93" s="54">
        <f t="shared" si="46"/>
        <v>2.4925567294241877</v>
      </c>
      <c r="AK93" s="37">
        <f>'Indicator Data'!AI95+'Indicator Data'!AH95*0.5+'Indicator Data'!AG95*0.25</f>
        <v>226562.05917845704</v>
      </c>
      <c r="AL93" s="44">
        <f>AK93/'Indicator Data'!BE95</f>
        <v>6.1844277867193528E-2</v>
      </c>
      <c r="AM93" s="54">
        <f t="shared" si="47"/>
        <v>6.1844277867193522</v>
      </c>
      <c r="AN93" s="14" t="str">
        <f>IF('Indicator Data'!AJ95="No data","x",IF(('Indicator Data'!AJ95)^2&gt;AN$135,10,IF(('Indicator Data'!AJ95)^2&lt;AN$136,0,10-(AN$135-('Indicator Data'!AJ95)^2)/(AN$135-AN$136)*10)))</f>
        <v>x</v>
      </c>
      <c r="AO93" s="54" t="str">
        <f t="shared" si="48"/>
        <v>x</v>
      </c>
      <c r="AP93" s="38">
        <f t="shared" si="35"/>
        <v>5.9629473156540982</v>
      </c>
      <c r="AQ93" s="57">
        <f t="shared" si="36"/>
        <v>3.547922633390729</v>
      </c>
    </row>
    <row r="94" spans="1:43" s="11" customFormat="1" x14ac:dyDescent="0.25">
      <c r="A94" s="11" t="s">
        <v>444</v>
      </c>
      <c r="B94" s="32" t="s">
        <v>14</v>
      </c>
      <c r="C94" s="32" t="s">
        <v>574</v>
      </c>
      <c r="D94" s="14">
        <f>IF('Indicator Data'!M96="No data",IF((0.1284*LN('Indicator Data'!BD96)-0.4735)&gt;D$136,0,IF((0.1284*LN('Indicator Data'!BD96)-0.4735)&lt;D$135,10,(D$136-(0.1284*LN('Indicator Data'!BD96)-0.4735))/(D$136-D$135)*10)),IF('Indicator Data'!M96&gt;D$136,0,IF('Indicator Data'!M96&lt;D$135,10,(D$136-'Indicator Data'!M96)/(D$136-D$135)*10)))</f>
        <v>4.7846153846153845</v>
      </c>
      <c r="E94" s="14">
        <f>IF('Indicator Data'!N96="No data","x",IF('Indicator Data'!N96&gt;E$136,10,IF('Indicator Data'!N96&lt;E$135,0,10-(E$136-'Indicator Data'!N96)/(E$136-E$135)*10)))</f>
        <v>0.75652833333333369</v>
      </c>
      <c r="F94" s="54">
        <f t="shared" si="49"/>
        <v>3.017396037471729</v>
      </c>
      <c r="G94" s="14" t="str">
        <f>IF('Indicator Data'!AE96="No data","x",IF('Indicator Data'!AE96&gt;G$136,10,IF('Indicator Data'!AE96&lt;G$135,0,10-(G$136-'Indicator Data'!AE96)/(G$136-G$135)*10)))</f>
        <v>x</v>
      </c>
      <c r="H94" s="14">
        <f>IF('Indicator Data'!AF96="No data","x",IF('Indicator Data'!AF96&gt;H$136,10,IF('Indicator Data'!AF96&lt;H$135,0,10-(H$136-'Indicator Data'!AF96)/(H$136-H$135)*10)))</f>
        <v>5.2849999999999993</v>
      </c>
      <c r="I94" s="54">
        <f t="shared" si="50"/>
        <v>5.2849999999999993</v>
      </c>
      <c r="J94" s="37">
        <f>SUM('Indicator Data'!P96,SUM('Indicator Data'!Q96:R96)*1000000)</f>
        <v>3773244181</v>
      </c>
      <c r="K94" s="37">
        <f>J94/'Indicator Data (national)'!$AY$12</f>
        <v>22.348870412043617</v>
      </c>
      <c r="L94" s="14">
        <f t="shared" si="37"/>
        <v>0.44697740824087262</v>
      </c>
      <c r="M94" s="14">
        <f>IF('Indicator Data'!S96="No data","x",IF('Indicator Data'!S96&gt;M$136,10,IF('Indicator Data'!S96&lt;M$135,0,10-(M$136-'Indicator Data'!S96)/(M$136-M$135)*10)))</f>
        <v>0.28983202086384097</v>
      </c>
      <c r="N94" s="135">
        <f>VLOOKUP(C94,'Indicator Data'!$C$5:$O$136,12,FALSE)/VLOOKUP(B94,'Indicator Data (national)'!$B$5:$AY$13,50,FALSE)*1000000</f>
        <v>2.6885437899582372E-4</v>
      </c>
      <c r="O94" s="14">
        <f t="shared" si="38"/>
        <v>2.6885437900858733E-5</v>
      </c>
      <c r="P94" s="54">
        <f t="shared" si="39"/>
        <v>0.24561210484753815</v>
      </c>
      <c r="Q94" s="47">
        <f t="shared" si="40"/>
        <v>2.8913510449477489</v>
      </c>
      <c r="R94" s="37">
        <f>IF(AND('Indicator Data'!AK96="No data",'Indicator Data'!AL96="No data"),0,SUM('Indicator Data'!AK96:AM96))</f>
        <v>0</v>
      </c>
      <c r="S94" s="14">
        <f t="shared" si="41"/>
        <v>0</v>
      </c>
      <c r="T94" s="43">
        <f>R94/'Indicator Data'!$BE96</f>
        <v>0</v>
      </c>
      <c r="U94" s="14">
        <f t="shared" si="42"/>
        <v>0</v>
      </c>
      <c r="V94" s="15">
        <f t="shared" si="51"/>
        <v>0</v>
      </c>
      <c r="W94" s="14">
        <f>IF('Indicator Data'!Z96="No data","x",IF('Indicator Data'!Z96&gt;W$136,10,IF('Indicator Data'!Z96&lt;W$135,0,10-(W$136-'Indicator Data'!Z96)/(W$136-W$135)*10)))</f>
        <v>7.4</v>
      </c>
      <c r="X94" s="14">
        <f>IF('Indicator Data'!Y96="No data","x",IF('Indicator Data'!Y96&gt;X$136,10,IF('Indicator Data'!Y96&lt;X$135,0,10-(X$136-'Indicator Data'!Y96)/(X$136-X$135)*10)))</f>
        <v>2.9272727272727277</v>
      </c>
      <c r="Y94" s="14">
        <f>IF('Indicator Data'!AD96="No data","x",IF('Indicator Data'!AD96&gt;Y$136,10,IF('Indicator Data'!AD96&lt;Y$135,0,10-(Y$136-'Indicator Data'!AD96)/(Y$136-Y$135)*10)))</f>
        <v>10</v>
      </c>
      <c r="Z94" s="140">
        <f>IF('Indicator Data'!AA96="No data","x",'Indicator Data'!AA96/'Indicator Data'!$BE96*100000)</f>
        <v>0</v>
      </c>
      <c r="AA94" s="138">
        <f t="shared" si="43"/>
        <v>0</v>
      </c>
      <c r="AB94" s="140">
        <f>IF('Indicator Data'!AB96="No data","x",'Indicator Data'!AB96/'Indicator Data'!$BE96*100000)</f>
        <v>2.3760418170340394</v>
      </c>
      <c r="AC94" s="138">
        <f t="shared" si="44"/>
        <v>7.9195135990710934</v>
      </c>
      <c r="AD94" s="54">
        <f t="shared" si="45"/>
        <v>5.6493572652687645</v>
      </c>
      <c r="AE94" s="14">
        <f>IF('Indicator Data'!T96="No data","x",IF('Indicator Data'!T96&gt;AE$136,10,IF('Indicator Data'!T96&lt;AE$135,0,10-(AE$136-'Indicator Data'!T96)/(AE$136-AE$135)*10)))</f>
        <v>9.5153846153846153</v>
      </c>
      <c r="AF94" s="14">
        <f>IF('Indicator Data'!U96="No data","x",IF('Indicator Data'!U96&gt;AF$136,10,IF('Indicator Data'!U96&lt;AF$135,0,10-(AF$136-'Indicator Data'!U96)/(AF$136-AF$135)*10)))</f>
        <v>2.6444531150335484</v>
      </c>
      <c r="AG94" s="54">
        <f t="shared" si="52"/>
        <v>6.0799188652090823</v>
      </c>
      <c r="AH94" s="14">
        <f>IF('Indicator Data'!AN96="No data","x",IF('Indicator Data'!AN96&gt;AH$136,10,IF('Indicator Data'!AN96&lt;AH$135,0,10-(AH$136-'Indicator Data'!AN96)/(AH$136-AH$135)*10)))</f>
        <v>2.9002577260743836</v>
      </c>
      <c r="AI94" s="14">
        <f>IF('Indicator Data'!AS96="No data","x",IF('Indicator Data'!AS96&gt;AI$136,10,IF('Indicator Data'!AS96&lt;AI$135,0,10-(AI$136-'Indicator Data'!AS96)/(AI$136-AI$135)*10)))</f>
        <v>2.5666732474783629</v>
      </c>
      <c r="AJ94" s="54">
        <f t="shared" si="46"/>
        <v>2.7334654867763732</v>
      </c>
      <c r="AK94" s="37">
        <f>'Indicator Data'!AI96+'Indicator Data'!AH96*0.5+'Indicator Data'!AG96*0.25</f>
        <v>0</v>
      </c>
      <c r="AL94" s="44">
        <f>AK94/'Indicator Data'!BE96</f>
        <v>0</v>
      </c>
      <c r="AM94" s="54">
        <f t="shared" si="47"/>
        <v>0</v>
      </c>
      <c r="AN94" s="14" t="str">
        <f>IF('Indicator Data'!AJ96="No data","x",IF(('Indicator Data'!AJ96)^2&gt;AN$135,10,IF(('Indicator Data'!AJ96)^2&lt;AN$136,0,10-(AN$135-('Indicator Data'!AJ96)^2)/(AN$135-AN$136)*10)))</f>
        <v>x</v>
      </c>
      <c r="AO94" s="54" t="str">
        <f t="shared" si="48"/>
        <v>x</v>
      </c>
      <c r="AP94" s="38">
        <f t="shared" si="35"/>
        <v>3.9994569637360042</v>
      </c>
      <c r="AQ94" s="57">
        <f t="shared" si="36"/>
        <v>2.2218828310364578</v>
      </c>
    </row>
    <row r="95" spans="1:43" s="11" customFormat="1" x14ac:dyDescent="0.25">
      <c r="A95" s="11" t="s">
        <v>445</v>
      </c>
      <c r="B95" s="32" t="s">
        <v>14</v>
      </c>
      <c r="C95" s="32" t="s">
        <v>575</v>
      </c>
      <c r="D95" s="14">
        <f>IF('Indicator Data'!M97="No data",IF((0.1284*LN('Indicator Data'!BD97)-0.4735)&gt;D$136,0,IF((0.1284*LN('Indicator Data'!BD97)-0.4735)&lt;D$135,10,(D$136-(0.1284*LN('Indicator Data'!BD97)-0.4735))/(D$136-D$135)*10)),IF('Indicator Data'!M97&gt;D$136,0,IF('Indicator Data'!M97&lt;D$135,10,(D$136-'Indicator Data'!M97)/(D$136-D$135)*10)))</f>
        <v>7.092307692307692</v>
      </c>
      <c r="E95" s="14">
        <f>IF('Indicator Data'!N97="No data","x",IF('Indicator Data'!N97&gt;E$136,10,IF('Indicator Data'!N97&lt;E$135,0,10-(E$136-'Indicator Data'!N97)/(E$136-E$135)*10)))</f>
        <v>8.5224933333333333</v>
      </c>
      <c r="F95" s="54">
        <f t="shared" si="49"/>
        <v>7.8857202859073441</v>
      </c>
      <c r="G95" s="14" t="str">
        <f>IF('Indicator Data'!AE97="No data","x",IF('Indicator Data'!AE97&gt;G$136,10,IF('Indicator Data'!AE97&lt;G$135,0,10-(G$136-'Indicator Data'!AE97)/(G$136-G$135)*10)))</f>
        <v>x</v>
      </c>
      <c r="H95" s="14">
        <f>IF('Indicator Data'!AF97="No data","x",IF('Indicator Data'!AF97&gt;H$136,10,IF('Indicator Data'!AF97&lt;H$135,0,10-(H$136-'Indicator Data'!AF97)/(H$136-H$135)*10)))</f>
        <v>2.625</v>
      </c>
      <c r="I95" s="54">
        <f t="shared" si="50"/>
        <v>2.625</v>
      </c>
      <c r="J95" s="37">
        <f>SUM('Indicator Data'!P97,SUM('Indicator Data'!Q97:R97)*1000000)</f>
        <v>3773244181</v>
      </c>
      <c r="K95" s="37">
        <f>J95/'Indicator Data (national)'!$AY$12</f>
        <v>22.348870412043617</v>
      </c>
      <c r="L95" s="14">
        <f t="shared" si="37"/>
        <v>0.44697740824087262</v>
      </c>
      <c r="M95" s="14">
        <f>IF('Indicator Data'!S97="No data","x",IF('Indicator Data'!S97&gt;M$136,10,IF('Indicator Data'!S97&lt;M$135,0,10-(M$136-'Indicator Data'!S97)/(M$136-M$135)*10)))</f>
        <v>0.28983202086384097</v>
      </c>
      <c r="N95" s="135">
        <f>VLOOKUP(C95,'Indicator Data'!$C$5:$O$136,12,FALSE)/VLOOKUP(B95,'Indicator Data (national)'!$B$5:$AY$13,50,FALSE)*1000000</f>
        <v>3.0287162445504978E-3</v>
      </c>
      <c r="O95" s="14">
        <f t="shared" si="38"/>
        <v>3.0287162445574722E-4</v>
      </c>
      <c r="P95" s="54">
        <f t="shared" si="39"/>
        <v>0.24570410024305644</v>
      </c>
      <c r="Q95" s="47">
        <f t="shared" si="40"/>
        <v>4.6605361680144357</v>
      </c>
      <c r="R95" s="37">
        <f>IF(AND('Indicator Data'!AK97="No data",'Indicator Data'!AL97="No data"),0,SUM('Indicator Data'!AK97:AM97))</f>
        <v>0</v>
      </c>
      <c r="S95" s="14">
        <f t="shared" si="41"/>
        <v>0</v>
      </c>
      <c r="T95" s="43">
        <f>R95/'Indicator Data'!$BE97</f>
        <v>0</v>
      </c>
      <c r="U95" s="14">
        <f t="shared" si="42"/>
        <v>0</v>
      </c>
      <c r="V95" s="15">
        <f t="shared" si="51"/>
        <v>0</v>
      </c>
      <c r="W95" s="14">
        <f>IF('Indicator Data'!Z97="No data","x",IF('Indicator Data'!Z97&gt;W$136,10,IF('Indicator Data'!Z97&lt;W$135,0,10-(W$136-'Indicator Data'!Z97)/(W$136-W$135)*10)))</f>
        <v>7.4</v>
      </c>
      <c r="X95" s="14">
        <f>IF('Indicator Data'!Y97="No data","x",IF('Indicator Data'!Y97&gt;X$136,10,IF('Indicator Data'!Y97&lt;X$135,0,10-(X$136-'Indicator Data'!Y97)/(X$136-X$135)*10)))</f>
        <v>2.9272727272727277</v>
      </c>
      <c r="Y95" s="14">
        <f>IF('Indicator Data'!AD97="No data","x",IF('Indicator Data'!AD97&gt;Y$136,10,IF('Indicator Data'!AD97&lt;Y$135,0,10-(Y$136-'Indicator Data'!AD97)/(Y$136-Y$135)*10)))</f>
        <v>10</v>
      </c>
      <c r="Z95" s="140">
        <f>IF('Indicator Data'!AA97="No data","x",'Indicator Data'!AA97/'Indicator Data'!$BE97*100000)</f>
        <v>0</v>
      </c>
      <c r="AA95" s="138">
        <f t="shared" si="43"/>
        <v>0</v>
      </c>
      <c r="AB95" s="140">
        <f>IF('Indicator Data'!AB97="No data","x",'Indicator Data'!AB97/'Indicator Data'!$BE97*100000)</f>
        <v>0.27956283827103434</v>
      </c>
      <c r="AC95" s="138">
        <f t="shared" si="44"/>
        <v>4.8215981367112439</v>
      </c>
      <c r="AD95" s="54">
        <f t="shared" si="45"/>
        <v>5.0297741727967944</v>
      </c>
      <c r="AE95" s="14">
        <f>IF('Indicator Data'!T97="No data","x",IF('Indicator Data'!T97&gt;AE$136,10,IF('Indicator Data'!T97&lt;AE$135,0,10-(AE$136-'Indicator Data'!T97)/(AE$136-AE$135)*10)))</f>
        <v>9.5153846153846153</v>
      </c>
      <c r="AF95" s="14">
        <f>IF('Indicator Data'!U97="No data","x",IF('Indicator Data'!U97&gt;AF$136,10,IF('Indicator Data'!U97&lt;AF$135,0,10-(AF$136-'Indicator Data'!U97)/(AF$136-AF$135)*10)))</f>
        <v>7.7111046614747085</v>
      </c>
      <c r="AG95" s="54">
        <f t="shared" si="52"/>
        <v>8.6132446384296628</v>
      </c>
      <c r="AH95" s="14">
        <f>IF('Indicator Data'!AN97="No data","x",IF('Indicator Data'!AN97&gt;AH$136,10,IF('Indicator Data'!AN97&lt;AH$135,0,10-(AH$136-'Indicator Data'!AN97)/(AH$136-AH$135)*10)))</f>
        <v>4.5842242947419765</v>
      </c>
      <c r="AI95" s="14">
        <f>IF('Indicator Data'!AS97="No data","x",IF('Indicator Data'!AS97&gt;AI$136,10,IF('Indicator Data'!AS97&lt;AI$135,0,10-(AI$136-'Indicator Data'!AS97)/(AI$136-AI$135)*10)))</f>
        <v>6.4999956001905748</v>
      </c>
      <c r="AJ95" s="54">
        <f t="shared" si="46"/>
        <v>5.5421099474662761</v>
      </c>
      <c r="AK95" s="37">
        <f>'Indicator Data'!AI97+'Indicator Data'!AH97*0.5+'Indicator Data'!AG97*0.25</f>
        <v>0</v>
      </c>
      <c r="AL95" s="44">
        <f>AK95/'Indicator Data'!BE97</f>
        <v>0</v>
      </c>
      <c r="AM95" s="54">
        <f t="shared" si="47"/>
        <v>0</v>
      </c>
      <c r="AN95" s="14" t="str">
        <f>IF('Indicator Data'!AJ97="No data","x",IF(('Indicator Data'!AJ97)^2&gt;AN$135,10,IF(('Indicator Data'!AJ97)^2&lt;AN$136,0,10-(AN$135-('Indicator Data'!AJ97)^2)/(AN$135-AN$136)*10)))</f>
        <v>x</v>
      </c>
      <c r="AO95" s="54" t="str">
        <f t="shared" si="48"/>
        <v>x</v>
      </c>
      <c r="AP95" s="38">
        <f t="shared" si="35"/>
        <v>5.5740952054931245</v>
      </c>
      <c r="AQ95" s="57">
        <f t="shared" si="36"/>
        <v>3.2674895654658243</v>
      </c>
    </row>
    <row r="96" spans="1:43" s="11" customFormat="1" x14ac:dyDescent="0.25">
      <c r="A96" s="11" t="s">
        <v>446</v>
      </c>
      <c r="B96" s="32" t="s">
        <v>14</v>
      </c>
      <c r="C96" s="32" t="s">
        <v>576</v>
      </c>
      <c r="D96" s="14">
        <f>IF('Indicator Data'!M98="No data",IF((0.1284*LN('Indicator Data'!BD98)-0.4735)&gt;D$136,0,IF((0.1284*LN('Indicator Data'!BD98)-0.4735)&lt;D$135,10,(D$136-(0.1284*LN('Indicator Data'!BD98)-0.4735))/(D$136-D$135)*10)),IF('Indicator Data'!M98&gt;D$136,0,IF('Indicator Data'!M98&lt;D$135,10,(D$136-'Indicator Data'!M98)/(D$136-D$135)*10)))</f>
        <v>9</v>
      </c>
      <c r="E96" s="14">
        <f>IF('Indicator Data'!N98="No data","x",IF('Indicator Data'!N98&gt;E$136,10,IF('Indicator Data'!N98&lt;E$135,0,10-(E$136-'Indicator Data'!N98)/(E$136-E$135)*10)))</f>
        <v>5.831831666666667</v>
      </c>
      <c r="F96" s="54">
        <f t="shared" si="49"/>
        <v>7.7726765237892081</v>
      </c>
      <c r="G96" s="14" t="str">
        <f>IF('Indicator Data'!AE98="No data","x",IF('Indicator Data'!AE98&gt;G$136,10,IF('Indicator Data'!AE98&lt;G$135,0,10-(G$136-'Indicator Data'!AE98)/(G$136-G$135)*10)))</f>
        <v>x</v>
      </c>
      <c r="H96" s="14">
        <f>IF('Indicator Data'!AF98="No data","x",IF('Indicator Data'!AF98&gt;H$136,10,IF('Indicator Data'!AF98&lt;H$135,0,10-(H$136-'Indicator Data'!AF98)/(H$136-H$135)*10)))</f>
        <v>6.8524999999999991</v>
      </c>
      <c r="I96" s="54">
        <f t="shared" si="50"/>
        <v>6.8524999999999991</v>
      </c>
      <c r="J96" s="37">
        <f>SUM('Indicator Data'!P98,SUM('Indicator Data'!Q98:R98)*1000000)</f>
        <v>3773244181</v>
      </c>
      <c r="K96" s="37">
        <f>J96/'Indicator Data (national)'!$AY$12</f>
        <v>22.348870412043617</v>
      </c>
      <c r="L96" s="14">
        <f t="shared" si="37"/>
        <v>0.44697740824087262</v>
      </c>
      <c r="M96" s="14">
        <f>IF('Indicator Data'!S98="No data","x",IF('Indicator Data'!S98&gt;M$136,10,IF('Indicator Data'!S98&lt;M$135,0,10-(M$136-'Indicator Data'!S98)/(M$136-M$135)*10)))</f>
        <v>0.28983202086384097</v>
      </c>
      <c r="N96" s="135">
        <f>VLOOKUP(C96,'Indicator Data'!$C$5:$O$136,12,FALSE)/VLOOKUP(B96,'Indicator Data (national)'!$B$5:$AY$13,50,FALSE)*1000000</f>
        <v>2.0725112491709005E-3</v>
      </c>
      <c r="O96" s="14">
        <f t="shared" si="38"/>
        <v>2.0725112491604136E-4</v>
      </c>
      <c r="P96" s="54">
        <f t="shared" si="39"/>
        <v>0.24567222674320988</v>
      </c>
      <c r="Q96" s="47">
        <f t="shared" si="40"/>
        <v>5.6608813185804063</v>
      </c>
      <c r="R96" s="37">
        <f>IF(AND('Indicator Data'!AK98="No data",'Indicator Data'!AL98="No data"),0,SUM('Indicator Data'!AK98:AM98))</f>
        <v>107342</v>
      </c>
      <c r="S96" s="14">
        <f t="shared" si="41"/>
        <v>6.7692322760559609</v>
      </c>
      <c r="T96" s="43">
        <f>R96/'Indicator Data'!$BE98</f>
        <v>4.0545997167801169E-2</v>
      </c>
      <c r="U96" s="14">
        <f t="shared" si="42"/>
        <v>7.9497693584727438</v>
      </c>
      <c r="V96" s="15">
        <f t="shared" si="51"/>
        <v>7.3595008172643528</v>
      </c>
      <c r="W96" s="14">
        <f>IF('Indicator Data'!Z98="No data","x",IF('Indicator Data'!Z98&gt;W$136,10,IF('Indicator Data'!Z98&lt;W$135,0,10-(W$136-'Indicator Data'!Z98)/(W$136-W$135)*10)))</f>
        <v>7.4</v>
      </c>
      <c r="X96" s="14">
        <f>IF('Indicator Data'!Y98="No data","x",IF('Indicator Data'!Y98&gt;X$136,10,IF('Indicator Data'!Y98&lt;X$135,0,10-(X$136-'Indicator Data'!Y98)/(X$136-X$135)*10)))</f>
        <v>2.9272727272727277</v>
      </c>
      <c r="Y96" s="14">
        <f>IF('Indicator Data'!AD98="No data","x",IF('Indicator Data'!AD98&gt;Y$136,10,IF('Indicator Data'!AD98&lt;Y$135,0,10-(Y$136-'Indicator Data'!AD98)/(Y$136-Y$135)*10)))</f>
        <v>10</v>
      </c>
      <c r="Z96" s="140">
        <f>IF('Indicator Data'!AA98="No data","x",'Indicator Data'!AA98/'Indicator Data'!$BE98*100000)</f>
        <v>11.822862545435866</v>
      </c>
      <c r="AA96" s="138">
        <f t="shared" si="43"/>
        <v>8.3069682555762867</v>
      </c>
      <c r="AB96" s="140">
        <f>IF('Indicator Data'!AB98="No data","x",'Indicator Data'!AB98/'Indicator Data'!$BE98*100000)</f>
        <v>3.3617724170728178</v>
      </c>
      <c r="AC96" s="138">
        <f t="shared" si="44"/>
        <v>8.4218943651109441</v>
      </c>
      <c r="AD96" s="54">
        <f t="shared" si="45"/>
        <v>7.411227069591992</v>
      </c>
      <c r="AE96" s="14">
        <f>IF('Indicator Data'!T98="No data","x",IF('Indicator Data'!T98&gt;AE$136,10,IF('Indicator Data'!T98&lt;AE$135,0,10-(AE$136-'Indicator Data'!T98)/(AE$136-AE$135)*10)))</f>
        <v>9.5153846153846153</v>
      </c>
      <c r="AF96" s="14">
        <f>IF('Indicator Data'!U98="No data","x",IF('Indicator Data'!U98&gt;AF$136,10,IF('Indicator Data'!U98&lt;AF$135,0,10-(AF$136-'Indicator Data'!U98)/(AF$136-AF$135)*10)))</f>
        <v>4.0666679672512798</v>
      </c>
      <c r="AG96" s="54">
        <f t="shared" si="52"/>
        <v>6.791026291317948</v>
      </c>
      <c r="AH96" s="14">
        <f>IF('Indicator Data'!AN98="No data","x",IF('Indicator Data'!AN98&gt;AH$136,10,IF('Indicator Data'!AN98&lt;AH$135,0,10-(AH$136-'Indicator Data'!AN98)/(AH$136-AH$135)*10)))</f>
        <v>2.9470277242059026</v>
      </c>
      <c r="AI96" s="14">
        <f>IF('Indicator Data'!AS98="No data","x",IF('Indicator Data'!AS98&gt;AI$136,10,IF('Indicator Data'!AS98&lt;AI$135,0,10-(AI$136-'Indicator Data'!AS98)/(AI$136-AI$135)*10)))</f>
        <v>6.8999730281663005</v>
      </c>
      <c r="AJ96" s="54">
        <f t="shared" si="46"/>
        <v>4.9235003761861016</v>
      </c>
      <c r="AK96" s="37">
        <f>'Indicator Data'!AI98+'Indicator Data'!AH98*0.5+'Indicator Data'!AG98*0.25</f>
        <v>163727.34520122042</v>
      </c>
      <c r="AL96" s="44">
        <f>AK96/'Indicator Data'!BE98</f>
        <v>6.1844277867193528E-2</v>
      </c>
      <c r="AM96" s="54">
        <f t="shared" si="47"/>
        <v>6.1844277867193522</v>
      </c>
      <c r="AN96" s="14" t="str">
        <f>IF('Indicator Data'!AJ98="No data","x",IF(('Indicator Data'!AJ98)^2&gt;AN$135,10,IF(('Indicator Data'!AJ98)^2&lt;AN$136,0,10-(AN$135-('Indicator Data'!AJ98)^2)/(AN$135-AN$136)*10)))</f>
        <v>x</v>
      </c>
      <c r="AO96" s="54" t="str">
        <f t="shared" si="48"/>
        <v>x</v>
      </c>
      <c r="AP96" s="38">
        <f t="shared" si="35"/>
        <v>6.412824521285529</v>
      </c>
      <c r="AQ96" s="57">
        <f t="shared" si="36"/>
        <v>6.9127613955881371</v>
      </c>
    </row>
    <row r="97" spans="1:43" s="11" customFormat="1" x14ac:dyDescent="0.25">
      <c r="A97" s="11" t="s">
        <v>447</v>
      </c>
      <c r="B97" s="32" t="s">
        <v>14</v>
      </c>
      <c r="C97" s="32" t="s">
        <v>577</v>
      </c>
      <c r="D97" s="14">
        <f>IF('Indicator Data'!M99="No data",IF((0.1284*LN('Indicator Data'!BD99)-0.4735)&gt;D$136,0,IF((0.1284*LN('Indicator Data'!BD99)-0.4735)&lt;D$135,10,(D$136-(0.1284*LN('Indicator Data'!BD99)-0.4735))/(D$136-D$135)*10)),IF('Indicator Data'!M99&gt;D$136,0,IF('Indicator Data'!M99&lt;D$135,10,(D$136-'Indicator Data'!M99)/(D$136-D$135)*10)))</f>
        <v>10</v>
      </c>
      <c r="E97" s="14">
        <f>IF('Indicator Data'!N99="No data","x",IF('Indicator Data'!N99&gt;E$136,10,IF('Indicator Data'!N99&lt;E$135,0,10-(E$136-'Indicator Data'!N99)/(E$136-E$135)*10)))</f>
        <v>9.4830883333333347</v>
      </c>
      <c r="F97" s="54">
        <f t="shared" si="49"/>
        <v>9.7661523022508305</v>
      </c>
      <c r="G97" s="14" t="str">
        <f>IF('Indicator Data'!AE99="No data","x",IF('Indicator Data'!AE99&gt;G$136,10,IF('Indicator Data'!AE99&lt;G$135,0,10-(G$136-'Indicator Data'!AE99)/(G$136-G$135)*10)))</f>
        <v>x</v>
      </c>
      <c r="H97" s="14">
        <f>IF('Indicator Data'!AF99="No data","x",IF('Indicator Data'!AF99&gt;H$136,10,IF('Indicator Data'!AF99&lt;H$135,0,10-(H$136-'Indicator Data'!AF99)/(H$136-H$135)*10)))</f>
        <v>6.8250000000000002</v>
      </c>
      <c r="I97" s="54">
        <f t="shared" si="50"/>
        <v>6.8250000000000002</v>
      </c>
      <c r="J97" s="37">
        <f>SUM('Indicator Data'!P99,SUM('Indicator Data'!Q99:R99)*1000000)</f>
        <v>3773244181</v>
      </c>
      <c r="K97" s="37">
        <f>J97/'Indicator Data (national)'!$AY$12</f>
        <v>22.348870412043617</v>
      </c>
      <c r="L97" s="14">
        <f t="shared" si="37"/>
        <v>0.44697740824087262</v>
      </c>
      <c r="M97" s="14">
        <f>IF('Indicator Data'!S99="No data","x",IF('Indicator Data'!S99&gt;M$136,10,IF('Indicator Data'!S99&lt;M$135,0,10-(M$136-'Indicator Data'!S99)/(M$136-M$135)*10)))</f>
        <v>0.28983202086384097</v>
      </c>
      <c r="N97" s="135">
        <f>VLOOKUP(C97,'Indicator Data'!$C$5:$O$136,12,FALSE)/VLOOKUP(B97,'Indicator Data (national)'!$B$5:$AY$13,50,FALSE)*1000000</f>
        <v>3.370091657489198E-3</v>
      </c>
      <c r="O97" s="14">
        <f t="shared" si="38"/>
        <v>3.3700916574908035E-4</v>
      </c>
      <c r="P97" s="54">
        <f t="shared" si="39"/>
        <v>0.24571547942348756</v>
      </c>
      <c r="Q97" s="47">
        <f t="shared" si="40"/>
        <v>6.6507550209812871</v>
      </c>
      <c r="R97" s="37">
        <f>IF(AND('Indicator Data'!AK99="No data",'Indicator Data'!AL99="No data"),0,SUM('Indicator Data'!AK99:AM99))</f>
        <v>73767</v>
      </c>
      <c r="S97" s="14">
        <f t="shared" si="41"/>
        <v>6.2262070722419276</v>
      </c>
      <c r="T97" s="43">
        <f>R97/'Indicator Data'!$BE99</f>
        <v>2.675604329599111E-2</v>
      </c>
      <c r="U97" s="14">
        <f t="shared" si="42"/>
        <v>7.1751280558049713</v>
      </c>
      <c r="V97" s="15">
        <f t="shared" si="51"/>
        <v>6.7006675640234494</v>
      </c>
      <c r="W97" s="14">
        <f>IF('Indicator Data'!Z99="No data","x",IF('Indicator Data'!Z99&gt;W$136,10,IF('Indicator Data'!Z99&lt;W$135,0,10-(W$136-'Indicator Data'!Z99)/(W$136-W$135)*10)))</f>
        <v>7.4</v>
      </c>
      <c r="X97" s="14">
        <f>IF('Indicator Data'!Y99="No data","x",IF('Indicator Data'!Y99&gt;X$136,10,IF('Indicator Data'!Y99&lt;X$135,0,10-(X$136-'Indicator Data'!Y99)/(X$136-X$135)*10)))</f>
        <v>2.9272727272727277</v>
      </c>
      <c r="Y97" s="14">
        <f>IF('Indicator Data'!AD99="No data","x",IF('Indicator Data'!AD99&gt;Y$136,10,IF('Indicator Data'!AD99&lt;Y$135,0,10-(Y$136-'Indicator Data'!AD99)/(Y$136-Y$135)*10)))</f>
        <v>10</v>
      </c>
      <c r="Z97" s="140">
        <f>IF('Indicator Data'!AA99="No data","x",'Indicator Data'!AA99/'Indicator Data'!$BE99*100000)</f>
        <v>0</v>
      </c>
      <c r="AA97" s="138">
        <f t="shared" si="43"/>
        <v>0</v>
      </c>
      <c r="AB97" s="140">
        <f>IF('Indicator Data'!AB99="No data","x",'Indicator Data'!AB99/'Indicator Data'!$BE99*100000)</f>
        <v>12.803670046883919</v>
      </c>
      <c r="AC97" s="138">
        <f t="shared" si="44"/>
        <v>10</v>
      </c>
      <c r="AD97" s="54">
        <f t="shared" si="45"/>
        <v>6.0654545454545454</v>
      </c>
      <c r="AE97" s="14">
        <f>IF('Indicator Data'!T99="No data","x",IF('Indicator Data'!T99&gt;AE$136,10,IF('Indicator Data'!T99&lt;AE$135,0,10-(AE$136-'Indicator Data'!T99)/(AE$136-AE$135)*10)))</f>
        <v>9.5153846153846153</v>
      </c>
      <c r="AF97" s="14">
        <f>IF('Indicator Data'!U99="No data","x",IF('Indicator Data'!U99&gt;AF$136,10,IF('Indicator Data'!U99&lt;AF$135,0,10-(AF$136-'Indicator Data'!U99)/(AF$136-AF$135)*10)))</f>
        <v>8.9111303956545491</v>
      </c>
      <c r="AG97" s="54">
        <f t="shared" si="52"/>
        <v>9.2132575055195822</v>
      </c>
      <c r="AH97" s="14">
        <f>IF('Indicator Data'!AN99="No data","x",IF('Indicator Data'!AN99&gt;AH$136,10,IF('Indicator Data'!AN99&lt;AH$135,0,10-(AH$136-'Indicator Data'!AN99)/(AH$136-AH$135)*10)))</f>
        <v>7.2506105405382382</v>
      </c>
      <c r="AI97" s="14">
        <f>IF('Indicator Data'!AS99="No data","x",IF('Indicator Data'!AS99&gt;AI$136,10,IF('Indicator Data'!AS99&lt;AI$135,0,10-(AI$136-'Indicator Data'!AS99)/(AI$136-AI$135)*10)))</f>
        <v>10</v>
      </c>
      <c r="AJ97" s="54">
        <f t="shared" si="46"/>
        <v>8.62530527026912</v>
      </c>
      <c r="AK97" s="37">
        <f>'Indicator Data'!AI99+'Indicator Data'!AH99*0.5+'Indicator Data'!AG99*0.25</f>
        <v>0</v>
      </c>
      <c r="AL97" s="44">
        <f>AK97/'Indicator Data'!BE99</f>
        <v>0</v>
      </c>
      <c r="AM97" s="54">
        <f t="shared" si="47"/>
        <v>0</v>
      </c>
      <c r="AN97" s="14" t="str">
        <f>IF('Indicator Data'!AJ99="No data","x",IF(('Indicator Data'!AJ99)^2&gt;AN$135,10,IF(('Indicator Data'!AJ99)^2&lt;AN$136,0,10-(AN$135-('Indicator Data'!AJ99)^2)/(AN$135-AN$136)*10)))</f>
        <v>x</v>
      </c>
      <c r="AO97" s="54" t="str">
        <f t="shared" si="48"/>
        <v>x</v>
      </c>
      <c r="AP97" s="38">
        <f t="shared" si="35"/>
        <v>7.0783613634758114</v>
      </c>
      <c r="AQ97" s="57">
        <f t="shared" si="36"/>
        <v>6.8937404727301885</v>
      </c>
    </row>
    <row r="98" spans="1:43" s="11" customFormat="1" x14ac:dyDescent="0.25">
      <c r="A98" s="11" t="s">
        <v>448</v>
      </c>
      <c r="B98" s="32" t="s">
        <v>14</v>
      </c>
      <c r="C98" s="32" t="s">
        <v>578</v>
      </c>
      <c r="D98" s="14">
        <f>IF('Indicator Data'!M100="No data",IF((0.1284*LN('Indicator Data'!BD100)-0.4735)&gt;D$136,0,IF((0.1284*LN('Indicator Data'!BD100)-0.4735)&lt;D$135,10,(D$136-(0.1284*LN('Indicator Data'!BD100)-0.4735))/(D$136-D$135)*10)),IF('Indicator Data'!M100&gt;D$136,0,IF('Indicator Data'!M100&lt;D$135,10,(D$136-'Indicator Data'!M100)/(D$136-D$135)*10)))</f>
        <v>7.3671095201977943</v>
      </c>
      <c r="E98" s="14">
        <f>IF('Indicator Data'!N100="No data","x",IF('Indicator Data'!N100&gt;E$136,10,IF('Indicator Data'!N100&lt;E$135,0,10-(E$136-'Indicator Data'!N100)/(E$136-E$135)*10)))</f>
        <v>9.0949550000000006</v>
      </c>
      <c r="F98" s="54">
        <f t="shared" si="49"/>
        <v>8.3636592575694326</v>
      </c>
      <c r="G98" s="14" t="str">
        <f>IF('Indicator Data'!AE100="No data","x",IF('Indicator Data'!AE100&gt;G$136,10,IF('Indicator Data'!AE100&lt;G$135,0,10-(G$136-'Indicator Data'!AE100)/(G$136-G$135)*10)))</f>
        <v>x</v>
      </c>
      <c r="H98" s="14">
        <f>IF('Indicator Data'!AF100="No data","x",IF('Indicator Data'!AF100&gt;H$136,10,IF('Indicator Data'!AF100&lt;H$135,0,10-(H$136-'Indicator Data'!AF100)/(H$136-H$135)*10)))</f>
        <v>2.2424999999999997</v>
      </c>
      <c r="I98" s="54">
        <f t="shared" si="50"/>
        <v>2.2424999999999997</v>
      </c>
      <c r="J98" s="37">
        <f>SUM('Indicator Data'!P100,SUM('Indicator Data'!Q100:R100)*1000000)</f>
        <v>3773244181</v>
      </c>
      <c r="K98" s="37">
        <f>J98/'Indicator Data (national)'!$AY$12</f>
        <v>22.348870412043617</v>
      </c>
      <c r="L98" s="14">
        <f t="shared" si="37"/>
        <v>0.44697740824087262</v>
      </c>
      <c r="M98" s="14">
        <f>IF('Indicator Data'!S100="No data","x",IF('Indicator Data'!S100&gt;M$136,10,IF('Indicator Data'!S100&lt;M$135,0,10-(M$136-'Indicator Data'!S100)/(M$136-M$135)*10)))</f>
        <v>0.28983202086384097</v>
      </c>
      <c r="N98" s="135">
        <f>VLOOKUP(C98,'Indicator Data'!$C$5:$O$136,12,FALSE)/VLOOKUP(B98,'Indicator Data (national)'!$B$5:$AY$13,50,FALSE)*1000000</f>
        <v>3.2321571721525676E-3</v>
      </c>
      <c r="O98" s="14">
        <f t="shared" si="38"/>
        <v>3.2321571721460884E-4</v>
      </c>
      <c r="P98" s="54">
        <f t="shared" si="39"/>
        <v>0.24571088160730939</v>
      </c>
      <c r="Q98" s="47">
        <f t="shared" si="40"/>
        <v>4.8038823491865434</v>
      </c>
      <c r="R98" s="37">
        <f>IF(AND('Indicator Data'!AK100="No data",'Indicator Data'!AL100="No data"),0,SUM('Indicator Data'!AK100:AM100))</f>
        <v>0</v>
      </c>
      <c r="S98" s="14">
        <f t="shared" si="41"/>
        <v>0</v>
      </c>
      <c r="T98" s="43">
        <f>R98/'Indicator Data'!$BE100</f>
        <v>0</v>
      </c>
      <c r="U98" s="14">
        <f t="shared" si="42"/>
        <v>0</v>
      </c>
      <c r="V98" s="15">
        <f t="shared" si="51"/>
        <v>0</v>
      </c>
      <c r="W98" s="14">
        <f>IF('Indicator Data'!Z100="No data","x",IF('Indicator Data'!Z100&gt;W$136,10,IF('Indicator Data'!Z100&lt;W$135,0,10-(W$136-'Indicator Data'!Z100)/(W$136-W$135)*10)))</f>
        <v>7.4</v>
      </c>
      <c r="X98" s="14">
        <f>IF('Indicator Data'!Y100="No data","x",IF('Indicator Data'!Y100&gt;X$136,10,IF('Indicator Data'!Y100&lt;X$135,0,10-(X$136-'Indicator Data'!Y100)/(X$136-X$135)*10)))</f>
        <v>2.9272727272727277</v>
      </c>
      <c r="Y98" s="14">
        <f>IF('Indicator Data'!AD100="No data","x",IF('Indicator Data'!AD100&gt;Y$136,10,IF('Indicator Data'!AD100&lt;Y$135,0,10-(Y$136-'Indicator Data'!AD100)/(Y$136-Y$135)*10)))</f>
        <v>10</v>
      </c>
      <c r="Z98" s="140">
        <f>IF('Indicator Data'!AA100="No data","x",'Indicator Data'!AA100/'Indicator Data'!$BE100*100000)</f>
        <v>20.244075286074576</v>
      </c>
      <c r="AA98" s="138">
        <f t="shared" si="43"/>
        <v>8.9384286432979962</v>
      </c>
      <c r="AB98" s="140">
        <f>IF('Indicator Data'!AB100="No data","x",'Indicator Data'!AB100/'Indicator Data'!$BE100*100000)</f>
        <v>0.20843320757863143</v>
      </c>
      <c r="AC98" s="138">
        <f t="shared" si="44"/>
        <v>4.3965563731224924</v>
      </c>
      <c r="AD98" s="54">
        <f t="shared" si="45"/>
        <v>6.7324515487386432</v>
      </c>
      <c r="AE98" s="14">
        <f>IF('Indicator Data'!T100="No data","x",IF('Indicator Data'!T100&gt;AE$136,10,IF('Indicator Data'!T100&lt;AE$135,0,10-(AE$136-'Indicator Data'!T100)/(AE$136-AE$135)*10)))</f>
        <v>9.5153846153846153</v>
      </c>
      <c r="AF98" s="14">
        <f>IF('Indicator Data'!U100="No data","x",IF('Indicator Data'!U100&gt;AF$136,10,IF('Indicator Data'!U100&lt;AF$135,0,10-(AF$136-'Indicator Data'!U100)/(AF$136-AF$135)*10)))</f>
        <v>6.9111231906820976</v>
      </c>
      <c r="AG98" s="54">
        <f t="shared" si="52"/>
        <v>8.2132539030333565</v>
      </c>
      <c r="AH98" s="14">
        <f>IF('Indicator Data'!AN100="No data","x",IF('Indicator Data'!AN100&gt;AH$136,10,IF('Indicator Data'!AN100&lt;AH$135,0,10-(AH$136-'Indicator Data'!AN100)/(AH$136-AH$135)*10)))</f>
        <v>4.0229175185134718</v>
      </c>
      <c r="AI98" s="14">
        <f>IF('Indicator Data'!AS100="No data","x",IF('Indicator Data'!AS100&gt;AI$136,10,IF('Indicator Data'!AS100&lt;AI$135,0,10-(AI$136-'Indicator Data'!AS100)/(AI$136-AI$135)*10)))</f>
        <v>7.4333216914270137</v>
      </c>
      <c r="AJ98" s="54">
        <f t="shared" si="46"/>
        <v>5.7281196049702423</v>
      </c>
      <c r="AK98" s="37">
        <f>'Indicator Data'!AI100+'Indicator Data'!AH100*0.5+'Indicator Data'!AG100*0.25</f>
        <v>11867.916051108892</v>
      </c>
      <c r="AL98" s="44">
        <f>AK98/'Indicator Data'!BE100</f>
        <v>3.0920847622581894E-3</v>
      </c>
      <c r="AM98" s="54">
        <f t="shared" si="47"/>
        <v>0.3092084762258196</v>
      </c>
      <c r="AN98" s="14" t="str">
        <f>IF('Indicator Data'!AJ100="No data","x",IF(('Indicator Data'!AJ100)^2&gt;AN$135,10,IF(('Indicator Data'!AJ100)^2&lt;AN$136,0,10-(AN$135-('Indicator Data'!AJ100)^2)/(AN$135-AN$136)*10)))</f>
        <v>x</v>
      </c>
      <c r="AO98" s="54" t="str">
        <f t="shared" si="48"/>
        <v>x</v>
      </c>
      <c r="AP98" s="38">
        <f t="shared" si="35"/>
        <v>5.8993376655660681</v>
      </c>
      <c r="AQ98" s="57">
        <f t="shared" si="36"/>
        <v>3.5013414799468823</v>
      </c>
    </row>
    <row r="99" spans="1:43" s="11" customFormat="1" x14ac:dyDescent="0.25">
      <c r="A99" s="11" t="s">
        <v>449</v>
      </c>
      <c r="B99" s="32" t="s">
        <v>16</v>
      </c>
      <c r="C99" s="32" t="s">
        <v>579</v>
      </c>
      <c r="D99" s="14">
        <f>IF('Indicator Data'!M101="No data",IF((0.1284*LN('Indicator Data'!BD101)-0.4735)&gt;D$136,0,IF((0.1284*LN('Indicator Data'!BD101)-0.4735)&lt;D$135,10,(D$136-(0.1284*LN('Indicator Data'!BD101)-0.4735))/(D$136-D$135)*10)),IF('Indicator Data'!M101&gt;D$136,0,IF('Indicator Data'!M101&lt;D$135,10,(D$136-'Indicator Data'!M101)/(D$136-D$135)*10)))</f>
        <v>7.5538461538461545</v>
      </c>
      <c r="E99" s="14">
        <f>IF('Indicator Data'!N101="No data","x",IF('Indicator Data'!N101&gt;E$136,10,IF('Indicator Data'!N101&lt;E$135,0,10-(E$136-'Indicator Data'!N101)/(E$136-E$135)*10)))</f>
        <v>9.5196749999999994</v>
      </c>
      <c r="F99" s="54">
        <f t="shared" si="49"/>
        <v>8.7317918997017685</v>
      </c>
      <c r="G99" s="14">
        <f>IF('Indicator Data'!AE101="No data","x",IF('Indicator Data'!AE101&gt;G$136,10,IF('Indicator Data'!AE101&lt;G$135,0,10-(G$136-'Indicator Data'!AE101)/(G$136-G$135)*10)))</f>
        <v>7.16</v>
      </c>
      <c r="H99" s="14">
        <f>IF('Indicator Data'!AF101="No data","x",IF('Indicator Data'!AF101&gt;H$136,10,IF('Indicator Data'!AF101&lt;H$135,0,10-(H$136-'Indicator Data'!AF101)/(H$136-H$135)*10)))</f>
        <v>7.1750000000000007</v>
      </c>
      <c r="I99" s="54">
        <f t="shared" si="50"/>
        <v>7.1675000000000004</v>
      </c>
      <c r="J99" s="37">
        <f>SUM('Indicator Data'!P101,SUM('Indicator Data'!Q101:R101)*1000000)</f>
        <v>2220787091</v>
      </c>
      <c r="K99" s="37">
        <f>J99/'Indicator Data (national)'!$AY$13</f>
        <v>161.79394531015217</v>
      </c>
      <c r="L99" s="14">
        <f t="shared" si="37"/>
        <v>3.2358789062030429</v>
      </c>
      <c r="M99" s="14">
        <f>IF('Indicator Data'!S101="No data","x",IF('Indicator Data'!S101&gt;M$136,10,IF('Indicator Data'!S101&lt;M$135,0,10-(M$136-'Indicator Data'!S101)/(M$136-M$135)*10)))</f>
        <v>5.1936408567274581</v>
      </c>
      <c r="N99" s="135">
        <f>VLOOKUP(C99,'Indicator Data'!$C$5:$O$136,12,FALSE)/VLOOKUP(B99,'Indicator Data (national)'!$B$5:$AY$13,50,FALSE)*1000000</f>
        <v>4.1612969993270445E-2</v>
      </c>
      <c r="O99" s="14">
        <f t="shared" si="38"/>
        <v>4.1612969993263249E-3</v>
      </c>
      <c r="P99" s="54">
        <f t="shared" si="39"/>
        <v>2.811227019976609</v>
      </c>
      <c r="Q99" s="47">
        <f t="shared" si="40"/>
        <v>6.8605777048450367</v>
      </c>
      <c r="R99" s="37">
        <f>IF(AND('Indicator Data'!AK101="No data",'Indicator Data'!AL101="No data"),0,SUM('Indicator Data'!AK101:AM101))</f>
        <v>0</v>
      </c>
      <c r="S99" s="14">
        <f t="shared" si="41"/>
        <v>0</v>
      </c>
      <c r="T99" s="43">
        <f>R99/'Indicator Data'!$BE101</f>
        <v>0</v>
      </c>
      <c r="U99" s="14">
        <f t="shared" si="42"/>
        <v>0</v>
      </c>
      <c r="V99" s="15">
        <f t="shared" si="51"/>
        <v>0</v>
      </c>
      <c r="W99" s="14">
        <f>IF('Indicator Data'!Z101="No data","x",IF('Indicator Data'!Z101&gt;W$136,10,IF('Indicator Data'!Z101&lt;W$135,0,10-(W$136-'Indicator Data'!Z101)/(W$136-W$135)*10)))</f>
        <v>1.4000000000000004</v>
      </c>
      <c r="X99" s="14">
        <f>IF('Indicator Data'!Y101="No data","x",IF('Indicator Data'!Y101&gt;X$136,10,IF('Indicator Data'!Y101&lt;X$135,0,10-(X$136-'Indicator Data'!Y101)/(X$136-X$135)*10)))</f>
        <v>3.9818181818181824</v>
      </c>
      <c r="Y99" s="14">
        <f>IF('Indicator Data'!AD101="No data","x",IF('Indicator Data'!AD101&gt;Y$136,10,IF('Indicator Data'!AD101&lt;Y$135,0,10-(Y$136-'Indicator Data'!AD101)/(Y$136-Y$135)*10)))</f>
        <v>6.9166666666666661</v>
      </c>
      <c r="Z99" s="140" t="str">
        <f>IF('Indicator Data'!AA101="No data","x",'Indicator Data'!AA101/'Indicator Data'!$BE101*100000)</f>
        <v>x</v>
      </c>
      <c r="AA99" s="138" t="str">
        <f t="shared" si="43"/>
        <v>x</v>
      </c>
      <c r="AB99" s="140">
        <f>IF('Indicator Data'!AB101="No data","x",'Indicator Data'!AB101/'Indicator Data'!$BE101*100000)</f>
        <v>6.6779970015793472E-2</v>
      </c>
      <c r="AC99" s="138">
        <f t="shared" si="44"/>
        <v>2.7488207324005778</v>
      </c>
      <c r="AD99" s="54">
        <f t="shared" si="45"/>
        <v>3.7618263952213566</v>
      </c>
      <c r="AE99" s="14">
        <f>IF('Indicator Data'!T101="No data","x",IF('Indicator Data'!T101&gt;AE$136,10,IF('Indicator Data'!T101&lt;AE$135,0,10-(AE$136-'Indicator Data'!T101)/(AE$136-AE$135)*10)))</f>
        <v>4.5846153846153834</v>
      </c>
      <c r="AF99" s="14">
        <f>IF('Indicator Data'!U101="No data","x",IF('Indicator Data'!U101&gt;AF$136,10,IF('Indicator Data'!U101&lt;AF$135,0,10-(AF$136-'Indicator Data'!U101)/(AF$136-AF$135)*10)))</f>
        <v>3.2888879396235602</v>
      </c>
      <c r="AG99" s="54">
        <f t="shared" si="52"/>
        <v>3.9367516621194718</v>
      </c>
      <c r="AH99" s="14">
        <f>IF('Indicator Data'!AN101="No data","x",IF('Indicator Data'!AN101&gt;AH$136,10,IF('Indicator Data'!AN101&lt;AH$135,0,10-(AH$136-'Indicator Data'!AN101)/(AH$136-AH$135)*10)))</f>
        <v>3.8057839407698282</v>
      </c>
      <c r="AI99" s="14">
        <f>IF('Indicator Data'!AS101="No data","x",IF('Indicator Data'!AS101&gt;AI$136,10,IF('Indicator Data'!AS101&lt;AI$135,0,10-(AI$136-'Indicator Data'!AS101)/(AI$136-AI$135)*10)))</f>
        <v>8.9666625761852181</v>
      </c>
      <c r="AJ99" s="54">
        <f t="shared" si="46"/>
        <v>6.3862232584775231</v>
      </c>
      <c r="AK99" s="37">
        <f>'Indicator Data'!AI101+'Indicator Data'!AH101*0.5+'Indicator Data'!AG101*0.25</f>
        <v>3989.2619576997231</v>
      </c>
      <c r="AL99" s="44">
        <f>AK99/'Indicator Data'!BE101</f>
        <v>2.6640279392033304E-3</v>
      </c>
      <c r="AM99" s="54">
        <f t="shared" si="47"/>
        <v>0.26640279392033328</v>
      </c>
      <c r="AN99" s="14">
        <f>IF('Indicator Data'!AJ101="No data","x",IF(('Indicator Data'!AJ101)^2&gt;AN$135,10,IF(('Indicator Data'!AJ101)^2&lt;AN$136,0,10-(AN$135-('Indicator Data'!AJ101)^2)/(AN$135-AN$136)*10)))</f>
        <v>1.5789473684210531</v>
      </c>
      <c r="AO99" s="54">
        <f t="shared" si="48"/>
        <v>1.5789473684210531</v>
      </c>
      <c r="AP99" s="38">
        <f t="shared" ref="AP99:AP130" si="53">IF(AO99="x",(10-GEOMEAN(((10-AD99)/10*9+1),((10-AG99)/10*9+1),((10-AM99)/10*9+1),((10-AJ99)/10*9+1)))/9*10,(10-GEOMEAN(((10-AD99)/10*9+1),((10-AG99)/10*9+1),((10-AM99)/10*9+1),((10-AO99)/10*9+1),((10-AJ99)/10*9+1)))/9*10)</f>
        <v>3.4874108003813435</v>
      </c>
      <c r="AQ99" s="57">
        <f t="shared" ref="AQ99:AQ130" si="54">(10-GEOMEAN(((10-V99)/10*9+1),((10-AP99)/10*9+1)))/9*10</f>
        <v>1.9074280858037578</v>
      </c>
    </row>
    <row r="100" spans="1:43" s="11" customFormat="1" x14ac:dyDescent="0.25">
      <c r="A100" s="11" t="s">
        <v>450</v>
      </c>
      <c r="B100" s="32" t="s">
        <v>16</v>
      </c>
      <c r="C100" s="32" t="s">
        <v>580</v>
      </c>
      <c r="D100" s="14">
        <f>IF('Indicator Data'!M102="No data",IF((0.1284*LN('Indicator Data'!BD102)-0.4735)&gt;D$136,0,IF((0.1284*LN('Indicator Data'!BD102)-0.4735)&lt;D$135,10,(D$136-(0.1284*LN('Indicator Data'!BD102)-0.4735))/(D$136-D$135)*10)),IF('Indicator Data'!M102&gt;D$136,0,IF('Indicator Data'!M102&lt;D$135,10,(D$136-'Indicator Data'!M102)/(D$136-D$135)*10)))</f>
        <v>7.5538461538461545</v>
      </c>
      <c r="E100" s="14">
        <f>IF('Indicator Data'!N102="No data","x",IF('Indicator Data'!N102&gt;E$136,10,IF('Indicator Data'!N102&lt;E$135,0,10-(E$136-'Indicator Data'!N102)/(E$136-E$135)*10)))</f>
        <v>3.4108516666666668</v>
      </c>
      <c r="F100" s="54">
        <f t="shared" si="49"/>
        <v>5.877387476491994</v>
      </c>
      <c r="G100" s="14">
        <f>IF('Indicator Data'!AE102="No data","x",IF('Indicator Data'!AE102&gt;G$136,10,IF('Indicator Data'!AE102&lt;G$135,0,10-(G$136-'Indicator Data'!AE102)/(G$136-G$135)*10)))</f>
        <v>7.16</v>
      </c>
      <c r="H100" s="14">
        <f>IF('Indicator Data'!AF102="No data","x",IF('Indicator Data'!AF102&gt;H$136,10,IF('Indicator Data'!AF102&lt;H$135,0,10-(H$136-'Indicator Data'!AF102)/(H$136-H$135)*10)))</f>
        <v>7.1750000000000007</v>
      </c>
      <c r="I100" s="54">
        <f t="shared" si="50"/>
        <v>7.1675000000000004</v>
      </c>
      <c r="J100" s="37">
        <f>SUM('Indicator Data'!P102,SUM('Indicator Data'!Q102:R102)*1000000)</f>
        <v>2220787091</v>
      </c>
      <c r="K100" s="37">
        <f>J100/'Indicator Data (national)'!$AY$13</f>
        <v>161.79394531015217</v>
      </c>
      <c r="L100" s="14">
        <f t="shared" si="37"/>
        <v>3.2358789062030429</v>
      </c>
      <c r="M100" s="14">
        <f>IF('Indicator Data'!S102="No data","x",IF('Indicator Data'!S102&gt;M$136,10,IF('Indicator Data'!S102&lt;M$135,0,10-(M$136-'Indicator Data'!S102)/(M$136-M$135)*10)))</f>
        <v>5.1936408567274581</v>
      </c>
      <c r="N100" s="135">
        <f>VLOOKUP(C100,'Indicator Data'!$C$5:$O$136,12,FALSE)/VLOOKUP(B100,'Indicator Data (national)'!$B$5:$AY$13,50,FALSE)*1000000</f>
        <v>1.4909717827183857E-2</v>
      </c>
      <c r="O100" s="14">
        <f t="shared" si="38"/>
        <v>1.4909717827187308E-3</v>
      </c>
      <c r="P100" s="54">
        <f t="shared" si="39"/>
        <v>2.8103369115710728</v>
      </c>
      <c r="Q100" s="47">
        <f t="shared" ref="Q100:Q131" si="55">AVERAGE(F100,F100,I100,P100)</f>
        <v>5.4331529661387661</v>
      </c>
      <c r="R100" s="37">
        <f>IF(AND('Indicator Data'!AK102="No data",'Indicator Data'!AL102="No data"),0,SUM('Indicator Data'!AK102:AM102))</f>
        <v>0</v>
      </c>
      <c r="S100" s="14">
        <f t="shared" ref="S100:S131" si="56">IF(R100=0,0,IF(LOG(R100)&gt;$S$136,10,IF(LOG(R100)&lt;S$135,0,10-(S$136-LOG(R100))/(S$136-S$135)*10)))</f>
        <v>0</v>
      </c>
      <c r="T100" s="43">
        <f>R100/'Indicator Data'!$BE102</f>
        <v>0</v>
      </c>
      <c r="U100" s="14">
        <f t="shared" ref="U100:U131" si="57">IF(T100="x","x",IF(T100&gt;$U$136,10,IF(T100&lt;$U$135,0,((T100*100)/0.0052)^(1/4.0545)/6.5*10)))</f>
        <v>0</v>
      </c>
      <c r="V100" s="15">
        <f t="shared" si="51"/>
        <v>0</v>
      </c>
      <c r="W100" s="14">
        <f>IF('Indicator Data'!Z102="No data","x",IF('Indicator Data'!Z102&gt;W$136,10,IF('Indicator Data'!Z102&lt;W$135,0,10-(W$136-'Indicator Data'!Z102)/(W$136-W$135)*10)))</f>
        <v>1.4000000000000004</v>
      </c>
      <c r="X100" s="14">
        <f>IF('Indicator Data'!Y102="No data","x",IF('Indicator Data'!Y102&gt;X$136,10,IF('Indicator Data'!Y102&lt;X$135,0,10-(X$136-'Indicator Data'!Y102)/(X$136-X$135)*10)))</f>
        <v>3.9818181818181824</v>
      </c>
      <c r="Y100" s="14">
        <f>IF('Indicator Data'!AD102="No data","x",IF('Indicator Data'!AD102&gt;Y$136,10,IF('Indicator Data'!AD102&lt;Y$135,0,10-(Y$136-'Indicator Data'!AD102)/(Y$136-Y$135)*10)))</f>
        <v>6.9166666666666661</v>
      </c>
      <c r="Z100" s="140" t="str">
        <f>IF('Indicator Data'!AA102="No data","x",'Indicator Data'!AA102/'Indicator Data'!$BE102*100000)</f>
        <v>x</v>
      </c>
      <c r="AA100" s="138" t="str">
        <f t="shared" si="43"/>
        <v>x</v>
      </c>
      <c r="AB100" s="140">
        <f>IF('Indicator Data'!AB102="No data","x",'Indicator Data'!AB102/'Indicator Data'!$BE102*100000)</f>
        <v>0.12750239385744469</v>
      </c>
      <c r="AC100" s="138">
        <f t="shared" si="44"/>
        <v>3.6850611290847244</v>
      </c>
      <c r="AD100" s="54">
        <f t="shared" si="45"/>
        <v>3.9958864943923933</v>
      </c>
      <c r="AE100" s="14">
        <f>IF('Indicator Data'!T102="No data","x",IF('Indicator Data'!T102&gt;AE$136,10,IF('Indicator Data'!T102&lt;AE$135,0,10-(AE$136-'Indicator Data'!T102)/(AE$136-AE$135)*10)))</f>
        <v>4.5846153846153834</v>
      </c>
      <c r="AF100" s="14">
        <f>IF('Indicator Data'!U102="No data","x",IF('Indicator Data'!U102&gt;AF$136,10,IF('Indicator Data'!U102&lt;AF$135,0,10-(AF$136-'Indicator Data'!U102)/(AF$136-AF$135)*10)))</f>
        <v>2.1111133332080882</v>
      </c>
      <c r="AG100" s="54">
        <f t="shared" si="52"/>
        <v>3.3478643589117358</v>
      </c>
      <c r="AH100" s="14">
        <f>IF('Indicator Data'!AN102="No data","x",IF('Indicator Data'!AN102&gt;AH$136,10,IF('Indicator Data'!AN102&lt;AH$135,0,10-(AH$136-'Indicator Data'!AN102)/(AH$136-AH$135)*10)))</f>
        <v>2.2752418389790279</v>
      </c>
      <c r="AI100" s="14">
        <f>IF('Indicator Data'!AS102="No data","x",IF('Indicator Data'!AS102&gt;AI$136,10,IF('Indicator Data'!AS102&lt;AI$135,0,10-(AI$136-'Indicator Data'!AS102)/(AI$136-AI$135)*10)))</f>
        <v>5.4999983286870835</v>
      </c>
      <c r="AJ100" s="54">
        <f t="shared" si="46"/>
        <v>3.8876200838330557</v>
      </c>
      <c r="AK100" s="37">
        <f>'Indicator Data'!AI102+'Indicator Data'!AH102*0.5+'Indicator Data'!AG102*0.25</f>
        <v>47162.118910202356</v>
      </c>
      <c r="AL100" s="44">
        <f>AK100/'Indicator Data'!BE102</f>
        <v>1.5033207651100651E-2</v>
      </c>
      <c r="AM100" s="54">
        <f t="shared" ref="AM100:AM131" si="58">IF(AL100="x","x",IF(AL100&gt;AM$136,10,IF(AL100&lt;AM$135,0,10-(AM$136-AL100)/(AM$136-AM$135)*10)))</f>
        <v>1.5033207651100646</v>
      </c>
      <c r="AN100" s="14" t="str">
        <f>IF('Indicator Data'!AJ102="No data","x",IF(('Indicator Data'!AJ102)^2&gt;AN$135,10,IF(('Indicator Data'!AJ102)^2&lt;AN$136,0,10-(AN$135-('Indicator Data'!AJ102)^2)/(AN$135-AN$136)*10)))</f>
        <v>x</v>
      </c>
      <c r="AO100" s="54" t="str">
        <f t="shared" si="48"/>
        <v>x</v>
      </c>
      <c r="AP100" s="38">
        <f t="shared" si="53"/>
        <v>3.2424531956978382</v>
      </c>
      <c r="AQ100" s="57">
        <f t="shared" si="54"/>
        <v>1.7607350548510838</v>
      </c>
    </row>
    <row r="101" spans="1:43" s="11" customFormat="1" x14ac:dyDescent="0.25">
      <c r="A101" s="11" t="s">
        <v>451</v>
      </c>
      <c r="B101" s="32" t="s">
        <v>16</v>
      </c>
      <c r="C101" s="32" t="s">
        <v>581</v>
      </c>
      <c r="D101" s="14">
        <f>IF('Indicator Data'!M103="No data",IF((0.1284*LN('Indicator Data'!BD103)-0.4735)&gt;D$136,0,IF((0.1284*LN('Indicator Data'!BD103)-0.4735)&lt;D$135,10,(D$136-(0.1284*LN('Indicator Data'!BD103)-0.4735))/(D$136-D$135)*10)),IF('Indicator Data'!M103&gt;D$136,0,IF('Indicator Data'!M103&lt;D$135,10,(D$136-'Indicator Data'!M103)/(D$136-D$135)*10)))</f>
        <v>7.5538461538461545</v>
      </c>
      <c r="E101" s="14">
        <f>IF('Indicator Data'!N103="No data","x",IF('Indicator Data'!N103&gt;E$136,10,IF('Indicator Data'!N103&lt;E$135,0,10-(E$136-'Indicator Data'!N103)/(E$136-E$135)*10)))</f>
        <v>7.8282700000000007</v>
      </c>
      <c r="F101" s="54">
        <f t="shared" ref="F101:F132" si="59">IF(E101="x",D101,(10-GEOMEAN(((10-D101)/10*9+1),((10-E101)/10*9+1)))/9*10)</f>
        <v>7.6938116444526354</v>
      </c>
      <c r="G101" s="14">
        <f>IF('Indicator Data'!AE103="No data","x",IF('Indicator Data'!AE103&gt;G$136,10,IF('Indicator Data'!AE103&lt;G$135,0,10-(G$136-'Indicator Data'!AE103)/(G$136-G$135)*10)))</f>
        <v>7.16</v>
      </c>
      <c r="H101" s="14">
        <f>IF('Indicator Data'!AF103="No data","x",IF('Indicator Data'!AF103&gt;H$136,10,IF('Indicator Data'!AF103&lt;H$135,0,10-(H$136-'Indicator Data'!AF103)/(H$136-H$135)*10)))</f>
        <v>7.1750000000000007</v>
      </c>
      <c r="I101" s="54">
        <f t="shared" ref="I101:I132" si="60">IF(AND(G101="x",H101="x"),"x",AVERAGE(G101,H101))</f>
        <v>7.1675000000000004</v>
      </c>
      <c r="J101" s="37">
        <f>SUM('Indicator Data'!P103,SUM('Indicator Data'!Q103:R103)*1000000)</f>
        <v>2220787091</v>
      </c>
      <c r="K101" s="37">
        <f>J101/'Indicator Data (national)'!$AY$13</f>
        <v>161.79394531015217</v>
      </c>
      <c r="L101" s="14">
        <f t="shared" si="37"/>
        <v>3.2358789062030429</v>
      </c>
      <c r="M101" s="14">
        <f>IF('Indicator Data'!S103="No data","x",IF('Indicator Data'!S103&gt;M$136,10,IF('Indicator Data'!S103&lt;M$135,0,10-(M$136-'Indicator Data'!S103)/(M$136-M$135)*10)))</f>
        <v>5.1936408567274581</v>
      </c>
      <c r="N101" s="135">
        <f>VLOOKUP(C101,'Indicator Data'!$C$5:$O$136,12,FALSE)/VLOOKUP(B101,'Indicator Data (national)'!$B$5:$AY$13,50,FALSE)*1000000</f>
        <v>3.4219399780897899E-2</v>
      </c>
      <c r="O101" s="14">
        <f t="shared" si="38"/>
        <v>3.4219399780894832E-3</v>
      </c>
      <c r="P101" s="54">
        <f t="shared" si="39"/>
        <v>2.8109805676361965</v>
      </c>
      <c r="Q101" s="47">
        <f t="shared" si="55"/>
        <v>6.341525964135367</v>
      </c>
      <c r="R101" s="37">
        <f>IF(AND('Indicator Data'!AK103="No data",'Indicator Data'!AL103="No data"),0,SUM('Indicator Data'!AK103:AM103))</f>
        <v>0</v>
      </c>
      <c r="S101" s="14">
        <f t="shared" si="56"/>
        <v>0</v>
      </c>
      <c r="T101" s="43">
        <f>R101/'Indicator Data'!$BE103</f>
        <v>0</v>
      </c>
      <c r="U101" s="14">
        <f t="shared" si="57"/>
        <v>0</v>
      </c>
      <c r="V101" s="15">
        <f t="shared" ref="V101:V132" si="61">AVERAGE(S101,U101)</f>
        <v>0</v>
      </c>
      <c r="W101" s="14">
        <f>IF('Indicator Data'!Z103="No data","x",IF('Indicator Data'!Z103&gt;W$136,10,IF('Indicator Data'!Z103&lt;W$135,0,10-(W$136-'Indicator Data'!Z103)/(W$136-W$135)*10)))</f>
        <v>1.4000000000000004</v>
      </c>
      <c r="X101" s="14">
        <f>IF('Indicator Data'!Y103="No data","x",IF('Indicator Data'!Y103&gt;X$136,10,IF('Indicator Data'!Y103&lt;X$135,0,10-(X$136-'Indicator Data'!Y103)/(X$136-X$135)*10)))</f>
        <v>3.9818181818181824</v>
      </c>
      <c r="Y101" s="14">
        <f>IF('Indicator Data'!AD103="No data","x",IF('Indicator Data'!AD103&gt;Y$136,10,IF('Indicator Data'!AD103&lt;Y$135,0,10-(Y$136-'Indicator Data'!AD103)/(Y$136-Y$135)*10)))</f>
        <v>6.9166666666666661</v>
      </c>
      <c r="Z101" s="140" t="str">
        <f>IF('Indicator Data'!AA103="No data","x",'Indicator Data'!AA103/'Indicator Data'!$BE103*100000)</f>
        <v>x</v>
      </c>
      <c r="AA101" s="138" t="str">
        <f t="shared" si="43"/>
        <v>x</v>
      </c>
      <c r="AB101" s="140">
        <f>IF('Indicator Data'!AB103="No data","x",'Indicator Data'!AB103/'Indicator Data'!$BE103*100000)</f>
        <v>0.13997917109934041</v>
      </c>
      <c r="AC101" s="138">
        <f t="shared" si="44"/>
        <v>3.8202113915560219</v>
      </c>
      <c r="AD101" s="54">
        <f t="shared" si="45"/>
        <v>4.0296740600102172</v>
      </c>
      <c r="AE101" s="14">
        <f>IF('Indicator Data'!T103="No data","x",IF('Indicator Data'!T103&gt;AE$136,10,IF('Indicator Data'!T103&lt;AE$135,0,10-(AE$136-'Indicator Data'!T103)/(AE$136-AE$135)*10)))</f>
        <v>4.5846153846153834</v>
      </c>
      <c r="AF101" s="14">
        <f>IF('Indicator Data'!U103="No data","x",IF('Indicator Data'!U103&gt;AF$136,10,IF('Indicator Data'!U103&lt;AF$135,0,10-(AF$136-'Indicator Data'!U103)/(AF$136-AF$135)*10)))</f>
        <v>2.6889551866767416</v>
      </c>
      <c r="AG101" s="54">
        <f t="shared" ref="AG101:AG132" si="62">IF(AND(AE101="x",AF101="x"),"x",AVERAGE(AF101,AE101))</f>
        <v>3.6367852856460625</v>
      </c>
      <c r="AH101" s="14">
        <f>IF('Indicator Data'!AN103="No data","x",IF('Indicator Data'!AN103&gt;AH$136,10,IF('Indicator Data'!AN103&lt;AH$135,0,10-(AH$136-'Indicator Data'!AN103)/(AH$136-AH$135)*10)))</f>
        <v>3.4747583243823845</v>
      </c>
      <c r="AI101" s="14">
        <f>IF('Indicator Data'!AS103="No data","x",IF('Indicator Data'!AS103&gt;AI$136,10,IF('Indicator Data'!AS103&lt;AI$135,0,10-(AI$136-'Indicator Data'!AS103)/(AI$136-AI$135)*10)))</f>
        <v>5.3666308628714638</v>
      </c>
      <c r="AJ101" s="54">
        <f t="shared" si="46"/>
        <v>4.4206945936269246</v>
      </c>
      <c r="AK101" s="37">
        <f>'Indicator Data'!AI103+'Indicator Data'!AH103*0.5+'Indicator Data'!AG103*0.25</f>
        <v>10739.603280285097</v>
      </c>
      <c r="AL101" s="44">
        <f>AK101/'Indicator Data'!BE103</f>
        <v>1.5033207651100652E-2</v>
      </c>
      <c r="AM101" s="54">
        <f t="shared" si="58"/>
        <v>1.5033207651100646</v>
      </c>
      <c r="AN101" s="14">
        <f>IF('Indicator Data'!AJ103="No data","x",IF(('Indicator Data'!AJ103)^2&gt;AN$135,10,IF(('Indicator Data'!AJ103)^2&lt;AN$136,0,10-(AN$135-('Indicator Data'!AJ103)^2)/(AN$135-AN$136)*10)))</f>
        <v>1.5789473684210531</v>
      </c>
      <c r="AO101" s="54">
        <f t="shared" si="48"/>
        <v>1.5789473684210531</v>
      </c>
      <c r="AP101" s="38">
        <f t="shared" si="53"/>
        <v>3.1276296981849354</v>
      </c>
      <c r="AQ101" s="57">
        <f t="shared" si="54"/>
        <v>1.6927593958419744</v>
      </c>
    </row>
    <row r="102" spans="1:43" s="11" customFormat="1" x14ac:dyDescent="0.25">
      <c r="A102" s="11" t="s">
        <v>452</v>
      </c>
      <c r="B102" s="32" t="s">
        <v>16</v>
      </c>
      <c r="C102" s="32" t="s">
        <v>582</v>
      </c>
      <c r="D102" s="14">
        <f>IF('Indicator Data'!M104="No data",IF((0.1284*LN('Indicator Data'!BD104)-0.4735)&gt;D$136,0,IF((0.1284*LN('Indicator Data'!BD104)-0.4735)&lt;D$135,10,(D$136-(0.1284*LN('Indicator Data'!BD104)-0.4735))/(D$136-D$135)*10)),IF('Indicator Data'!M104&gt;D$136,0,IF('Indicator Data'!M104&lt;D$135,10,(D$136-'Indicator Data'!M104)/(D$136-D$135)*10)))</f>
        <v>7.5538461538461545</v>
      </c>
      <c r="E102" s="14">
        <f>IF('Indicator Data'!N104="No data","x",IF('Indicator Data'!N104&gt;E$136,10,IF('Indicator Data'!N104&lt;E$135,0,10-(E$136-'Indicator Data'!N104)/(E$136-E$135)*10)))</f>
        <v>10</v>
      </c>
      <c r="F102" s="54">
        <f t="shared" si="59"/>
        <v>9.1230173962215719</v>
      </c>
      <c r="G102" s="14">
        <f>IF('Indicator Data'!AE104="No data","x",IF('Indicator Data'!AE104&gt;G$136,10,IF('Indicator Data'!AE104&lt;G$135,0,10-(G$136-'Indicator Data'!AE104)/(G$136-G$135)*10)))</f>
        <v>7.16</v>
      </c>
      <c r="H102" s="14">
        <f>IF('Indicator Data'!AF104="No data","x",IF('Indicator Data'!AF104&gt;H$136,10,IF('Indicator Data'!AF104&lt;H$135,0,10-(H$136-'Indicator Data'!AF104)/(H$136-H$135)*10)))</f>
        <v>7.1750000000000007</v>
      </c>
      <c r="I102" s="54">
        <f t="shared" si="60"/>
        <v>7.1675000000000004</v>
      </c>
      <c r="J102" s="37">
        <f>SUM('Indicator Data'!P104,SUM('Indicator Data'!Q104:R104)*1000000)</f>
        <v>2220787091</v>
      </c>
      <c r="K102" s="37">
        <f>J102/'Indicator Data (national)'!$AY$13</f>
        <v>161.79394531015217</v>
      </c>
      <c r="L102" s="14">
        <f t="shared" si="37"/>
        <v>3.2358789062030429</v>
      </c>
      <c r="M102" s="14">
        <f>IF('Indicator Data'!S104="No data","x",IF('Indicator Data'!S104&gt;M$136,10,IF('Indicator Data'!S104&lt;M$135,0,10-(M$136-'Indicator Data'!S104)/(M$136-M$135)*10)))</f>
        <v>5.1936408567274581</v>
      </c>
      <c r="N102" s="135">
        <f>VLOOKUP(C102,'Indicator Data'!$C$5:$O$136,12,FALSE)/VLOOKUP(B102,'Indicator Data (national)'!$B$5:$AY$13,50,FALSE)*1000000</f>
        <v>4.7208531882619149E-2</v>
      </c>
      <c r="O102" s="14">
        <f t="shared" si="38"/>
        <v>4.7208531882620974E-3</v>
      </c>
      <c r="P102" s="54">
        <f t="shared" si="39"/>
        <v>2.8114135387062542</v>
      </c>
      <c r="Q102" s="47">
        <f t="shared" si="55"/>
        <v>7.0562370827873497</v>
      </c>
      <c r="R102" s="37">
        <f>IF(AND('Indicator Data'!AK104="No data",'Indicator Data'!AL104="No data"),0,SUM('Indicator Data'!AK104:AM104))</f>
        <v>0</v>
      </c>
      <c r="S102" s="14">
        <f t="shared" si="56"/>
        <v>0</v>
      </c>
      <c r="T102" s="43">
        <f>R102/'Indicator Data'!$BE104</f>
        <v>0</v>
      </c>
      <c r="U102" s="14">
        <f t="shared" si="57"/>
        <v>0</v>
      </c>
      <c r="V102" s="15">
        <f t="shared" si="61"/>
        <v>0</v>
      </c>
      <c r="W102" s="14">
        <f>IF('Indicator Data'!Z104="No data","x",IF('Indicator Data'!Z104&gt;W$136,10,IF('Indicator Data'!Z104&lt;W$135,0,10-(W$136-'Indicator Data'!Z104)/(W$136-W$135)*10)))</f>
        <v>1.4000000000000004</v>
      </c>
      <c r="X102" s="14">
        <f>IF('Indicator Data'!Y104="No data","x",IF('Indicator Data'!Y104&gt;X$136,10,IF('Indicator Data'!Y104&lt;X$135,0,10-(X$136-'Indicator Data'!Y104)/(X$136-X$135)*10)))</f>
        <v>3.9818181818181824</v>
      </c>
      <c r="Y102" s="14">
        <f>IF('Indicator Data'!AD104="No data","x",IF('Indicator Data'!AD104&gt;Y$136,10,IF('Indicator Data'!AD104&lt;Y$135,0,10-(Y$136-'Indicator Data'!AD104)/(Y$136-Y$135)*10)))</f>
        <v>6.9166666666666661</v>
      </c>
      <c r="Z102" s="140" t="str">
        <f>IF('Indicator Data'!AA104="No data","x",'Indicator Data'!AA104/'Indicator Data'!$BE104*100000)</f>
        <v>x</v>
      </c>
      <c r="AA102" s="138" t="str">
        <f t="shared" si="43"/>
        <v>x</v>
      </c>
      <c r="AB102" s="140">
        <f>IF('Indicator Data'!AB104="No data","x",'Indicator Data'!AB104/'Indicator Data'!$BE104*100000)</f>
        <v>0</v>
      </c>
      <c r="AC102" s="138">
        <f t="shared" si="44"/>
        <v>0</v>
      </c>
      <c r="AD102" s="54">
        <f t="shared" si="45"/>
        <v>3.0746212121212122</v>
      </c>
      <c r="AE102" s="14">
        <f>IF('Indicator Data'!T104="No data","x",IF('Indicator Data'!T104&gt;AE$136,10,IF('Indicator Data'!T104&lt;AE$135,0,10-(AE$136-'Indicator Data'!T104)/(AE$136-AE$135)*10)))</f>
        <v>4.5846153846153834</v>
      </c>
      <c r="AF102" s="14">
        <f>IF('Indicator Data'!U104="No data","x",IF('Indicator Data'!U104&gt;AF$136,10,IF('Indicator Data'!U104&lt;AF$135,0,10-(AF$136-'Indicator Data'!U104)/(AF$136-AF$135)*10)))</f>
        <v>4.622171662282172</v>
      </c>
      <c r="AG102" s="54">
        <f t="shared" si="62"/>
        <v>4.6033935234487782</v>
      </c>
      <c r="AH102" s="14">
        <f>IF('Indicator Data'!AN104="No data","x",IF('Indicator Data'!AN104&gt;AH$136,10,IF('Indicator Data'!AN104&lt;AH$135,0,10-(AH$136-'Indicator Data'!AN104)/(AH$136-AH$135)*10)))</f>
        <v>4.2194801981353613</v>
      </c>
      <c r="AI102" s="14">
        <f>IF('Indicator Data'!AS104="No data","x",IF('Indicator Data'!AS104&gt;AI$136,10,IF('Indicator Data'!AS104&lt;AI$135,0,10-(AI$136-'Indicator Data'!AS104)/(AI$136-AI$135)*10)))</f>
        <v>8.0666395887897586</v>
      </c>
      <c r="AJ102" s="54">
        <f t="shared" si="46"/>
        <v>6.14305989346256</v>
      </c>
      <c r="AK102" s="37">
        <f>'Indicator Data'!AI104+'Indicator Data'!AH104*0.5+'Indicator Data'!AG104*0.25</f>
        <v>0</v>
      </c>
      <c r="AL102" s="44">
        <f>AK102/'Indicator Data'!BE104</f>
        <v>0</v>
      </c>
      <c r="AM102" s="54">
        <f t="shared" si="58"/>
        <v>0</v>
      </c>
      <c r="AN102" s="14">
        <f>IF('Indicator Data'!AJ104="No data","x",IF(('Indicator Data'!AJ104)^2&gt;AN$135,10,IF(('Indicator Data'!AJ104)^2&lt;AN$136,0,10-(AN$135-('Indicator Data'!AJ104)^2)/(AN$135-AN$136)*10)))</f>
        <v>0</v>
      </c>
      <c r="AO102" s="54">
        <f t="shared" si="48"/>
        <v>0</v>
      </c>
      <c r="AP102" s="38">
        <f t="shared" si="53"/>
        <v>3.1451307879006558</v>
      </c>
      <c r="AQ102" s="57">
        <f t="shared" si="54"/>
        <v>1.703088339023654</v>
      </c>
    </row>
    <row r="103" spans="1:43" s="11" customFormat="1" x14ac:dyDescent="0.25">
      <c r="A103" s="11" t="s">
        <v>453</v>
      </c>
      <c r="B103" s="32" t="s">
        <v>16</v>
      </c>
      <c r="C103" s="32" t="s">
        <v>583</v>
      </c>
      <c r="D103" s="14">
        <f>IF('Indicator Data'!M105="No data",IF((0.1284*LN('Indicator Data'!BD105)-0.4735)&gt;D$136,0,IF((0.1284*LN('Indicator Data'!BD105)-0.4735)&lt;D$135,10,(D$136-(0.1284*LN('Indicator Data'!BD105)-0.4735))/(D$136-D$135)*10)),IF('Indicator Data'!M105&gt;D$136,0,IF('Indicator Data'!M105&lt;D$135,10,(D$136-'Indicator Data'!M105)/(D$136-D$135)*10)))</f>
        <v>7.5538461538461545</v>
      </c>
      <c r="E103" s="14">
        <f>IF('Indicator Data'!N105="No data","x",IF('Indicator Data'!N105&gt;E$136,10,IF('Indicator Data'!N105&lt;E$135,0,10-(E$136-'Indicator Data'!N105)/(E$136-E$135)*10)))</f>
        <v>9.7796716666666672</v>
      </c>
      <c r="F103" s="54">
        <f t="shared" si="59"/>
        <v>8.9348108380691436</v>
      </c>
      <c r="G103" s="14">
        <f>IF('Indicator Data'!AE105="No data","x",IF('Indicator Data'!AE105&gt;G$136,10,IF('Indicator Data'!AE105&lt;G$135,0,10-(G$136-'Indicator Data'!AE105)/(G$136-G$135)*10)))</f>
        <v>7.16</v>
      </c>
      <c r="H103" s="14">
        <f>IF('Indicator Data'!AF105="No data","x",IF('Indicator Data'!AF105&gt;H$136,10,IF('Indicator Data'!AF105&lt;H$135,0,10-(H$136-'Indicator Data'!AF105)/(H$136-H$135)*10)))</f>
        <v>7.1750000000000007</v>
      </c>
      <c r="I103" s="54">
        <f t="shared" si="60"/>
        <v>7.1675000000000004</v>
      </c>
      <c r="J103" s="37">
        <f>SUM('Indicator Data'!P105,SUM('Indicator Data'!Q105:R105)*1000000)</f>
        <v>2220787091</v>
      </c>
      <c r="K103" s="37">
        <f>J103/'Indicator Data (national)'!$AY$13</f>
        <v>161.79394531015217</v>
      </c>
      <c r="L103" s="14">
        <f t="shared" si="37"/>
        <v>3.2358789062030429</v>
      </c>
      <c r="M103" s="14">
        <f>IF('Indicator Data'!S105="No data","x",IF('Indicator Data'!S105&gt;M$136,10,IF('Indicator Data'!S105&lt;M$135,0,10-(M$136-'Indicator Data'!S105)/(M$136-M$135)*10)))</f>
        <v>5.1936408567274581</v>
      </c>
      <c r="N103" s="135">
        <f>VLOOKUP(C103,'Indicator Data'!$C$5:$O$136,12,FALSE)/VLOOKUP(B103,'Indicator Data (national)'!$B$5:$AY$13,50,FALSE)*1000000</f>
        <v>4.2749482898212093E-2</v>
      </c>
      <c r="O103" s="14">
        <f t="shared" si="38"/>
        <v>4.2749482898223334E-3</v>
      </c>
      <c r="P103" s="54">
        <f t="shared" si="39"/>
        <v>2.8112649037401076</v>
      </c>
      <c r="Q103" s="47">
        <f t="shared" si="55"/>
        <v>6.9620966449695985</v>
      </c>
      <c r="R103" s="37">
        <f>IF(AND('Indicator Data'!AK105="No data",'Indicator Data'!AL105="No data"),0,SUM('Indicator Data'!AK105:AM105))</f>
        <v>0</v>
      </c>
      <c r="S103" s="14">
        <f t="shared" si="56"/>
        <v>0</v>
      </c>
      <c r="T103" s="43">
        <f>R103/'Indicator Data'!$BE105</f>
        <v>0</v>
      </c>
      <c r="U103" s="14">
        <f t="shared" si="57"/>
        <v>0</v>
      </c>
      <c r="V103" s="15">
        <f t="shared" si="61"/>
        <v>0</v>
      </c>
      <c r="W103" s="14">
        <f>IF('Indicator Data'!Z105="No data","x",IF('Indicator Data'!Z105&gt;W$136,10,IF('Indicator Data'!Z105&lt;W$135,0,10-(W$136-'Indicator Data'!Z105)/(W$136-W$135)*10)))</f>
        <v>1.4000000000000004</v>
      </c>
      <c r="X103" s="14">
        <f>IF('Indicator Data'!Y105="No data","x",IF('Indicator Data'!Y105&gt;X$136,10,IF('Indicator Data'!Y105&lt;X$135,0,10-(X$136-'Indicator Data'!Y105)/(X$136-X$135)*10)))</f>
        <v>3.9818181818181824</v>
      </c>
      <c r="Y103" s="14">
        <f>IF('Indicator Data'!AD105="No data","x",IF('Indicator Data'!AD105&gt;Y$136,10,IF('Indicator Data'!AD105&lt;Y$135,0,10-(Y$136-'Indicator Data'!AD105)/(Y$136-Y$135)*10)))</f>
        <v>6.9166666666666661</v>
      </c>
      <c r="Z103" s="140" t="str">
        <f>IF('Indicator Data'!AA105="No data","x",'Indicator Data'!AA105/'Indicator Data'!$BE105*100000)</f>
        <v>x</v>
      </c>
      <c r="AA103" s="138" t="str">
        <f t="shared" si="43"/>
        <v>x</v>
      </c>
      <c r="AB103" s="140">
        <f>IF('Indicator Data'!AB105="No data","x",'Indicator Data'!AB105/'Indicator Data'!$BE105*100000)</f>
        <v>0</v>
      </c>
      <c r="AC103" s="138">
        <f t="shared" si="44"/>
        <v>0</v>
      </c>
      <c r="AD103" s="54">
        <f t="shared" si="45"/>
        <v>3.0746212121212122</v>
      </c>
      <c r="AE103" s="14">
        <f>IF('Indicator Data'!T105="No data","x",IF('Indicator Data'!T105&gt;AE$136,10,IF('Indicator Data'!T105&lt;AE$135,0,10-(AE$136-'Indicator Data'!T105)/(AE$136-AE$135)*10)))</f>
        <v>4.5846153846153834</v>
      </c>
      <c r="AF103" s="14">
        <f>IF('Indicator Data'!U105="No data","x",IF('Indicator Data'!U105&gt;AF$136,10,IF('Indicator Data'!U105&lt;AF$135,0,10-(AF$136-'Indicator Data'!U105)/(AF$136-AF$135)*10)))</f>
        <v>4.3777546957995561</v>
      </c>
      <c r="AG103" s="54">
        <f t="shared" si="62"/>
        <v>4.4811850402074693</v>
      </c>
      <c r="AH103" s="14">
        <f>IF('Indicator Data'!AN105="No data","x",IF('Indicator Data'!AN105&gt;AH$136,10,IF('Indicator Data'!AN105&lt;AH$135,0,10-(AH$136-'Indicator Data'!AN105)/(AH$136-AH$135)*10)))</f>
        <v>3.5163308949440903</v>
      </c>
      <c r="AI103" s="14">
        <f>IF('Indicator Data'!AS105="No data","x",IF('Indicator Data'!AS105&gt;AI$136,10,IF('Indicator Data'!AS105&lt;AI$135,0,10-(AI$136-'Indicator Data'!AS105)/(AI$136-AI$135)*10)))</f>
        <v>8.7000781231504938</v>
      </c>
      <c r="AJ103" s="54">
        <f t="shared" si="46"/>
        <v>6.1082045090472921</v>
      </c>
      <c r="AK103" s="37">
        <f>'Indicator Data'!AI105+'Indicator Data'!AH105*0.5+'Indicator Data'!AG105*0.25</f>
        <v>0</v>
      </c>
      <c r="AL103" s="44">
        <f>AK103/'Indicator Data'!BE105</f>
        <v>0</v>
      </c>
      <c r="AM103" s="54">
        <f t="shared" si="58"/>
        <v>0</v>
      </c>
      <c r="AN103" s="14">
        <f>IF('Indicator Data'!AJ105="No data","x",IF(('Indicator Data'!AJ105)^2&gt;AN$135,10,IF(('Indicator Data'!AJ105)^2&lt;AN$136,0,10-(AN$135-('Indicator Data'!AJ105)^2)/(AN$135-AN$136)*10)))</f>
        <v>1.5789473684210531</v>
      </c>
      <c r="AO103" s="54">
        <f t="shared" si="48"/>
        <v>1.5789473684210531</v>
      </c>
      <c r="AP103" s="38">
        <f t="shared" si="53"/>
        <v>3.3459710471551003</v>
      </c>
      <c r="AQ103" s="57">
        <f t="shared" si="54"/>
        <v>1.8224441430281402</v>
      </c>
    </row>
    <row r="104" spans="1:43" s="11" customFormat="1" x14ac:dyDescent="0.25">
      <c r="A104" s="11" t="s">
        <v>454</v>
      </c>
      <c r="B104" s="32" t="s">
        <v>16</v>
      </c>
      <c r="C104" s="32" t="s">
        <v>584</v>
      </c>
      <c r="D104" s="14">
        <f>IF('Indicator Data'!M106="No data",IF((0.1284*LN('Indicator Data'!BD106)-0.4735)&gt;D$136,0,IF((0.1284*LN('Indicator Data'!BD106)-0.4735)&lt;D$135,10,(D$136-(0.1284*LN('Indicator Data'!BD106)-0.4735))/(D$136-D$135)*10)),IF('Indicator Data'!M106&gt;D$136,0,IF('Indicator Data'!M106&lt;D$135,10,(D$136-'Indicator Data'!M106)/(D$136-D$135)*10)))</f>
        <v>7.5538461538461545</v>
      </c>
      <c r="E104" s="14">
        <f>IF('Indicator Data'!N106="No data","x",IF('Indicator Data'!N106&gt;E$136,10,IF('Indicator Data'!N106&lt;E$135,0,10-(E$136-'Indicator Data'!N106)/(E$136-E$135)*10)))</f>
        <v>7.9333333333333336</v>
      </c>
      <c r="F104" s="54">
        <f t="shared" si="59"/>
        <v>7.7489395612249083</v>
      </c>
      <c r="G104" s="14">
        <f>IF('Indicator Data'!AE106="No data","x",IF('Indicator Data'!AE106&gt;G$136,10,IF('Indicator Data'!AE106&lt;G$135,0,10-(G$136-'Indicator Data'!AE106)/(G$136-G$135)*10)))</f>
        <v>7.16</v>
      </c>
      <c r="H104" s="14">
        <f>IF('Indicator Data'!AF106="No data","x",IF('Indicator Data'!AF106&gt;H$136,10,IF('Indicator Data'!AF106&lt;H$135,0,10-(H$136-'Indicator Data'!AF106)/(H$136-H$135)*10)))</f>
        <v>7.1750000000000007</v>
      </c>
      <c r="I104" s="54">
        <f t="shared" si="60"/>
        <v>7.1675000000000004</v>
      </c>
      <c r="J104" s="37">
        <f>SUM('Indicator Data'!P106,SUM('Indicator Data'!Q106:R106)*1000000)</f>
        <v>2220787091</v>
      </c>
      <c r="K104" s="37">
        <f>J104/'Indicator Data (national)'!$AY$13</f>
        <v>161.79394531015217</v>
      </c>
      <c r="L104" s="14">
        <f t="shared" si="37"/>
        <v>3.2358789062030429</v>
      </c>
      <c r="M104" s="14">
        <f>IF('Indicator Data'!S106="No data","x",IF('Indicator Data'!S106&gt;M$136,10,IF('Indicator Data'!S106&lt;M$135,0,10-(M$136-'Indicator Data'!S106)/(M$136-M$135)*10)))</f>
        <v>5.1936408567274581</v>
      </c>
      <c r="N104" s="135">
        <f>VLOOKUP(C104,'Indicator Data'!$C$5:$O$136,12,FALSE)/VLOOKUP(B104,'Indicator Data (national)'!$B$5:$AY$13,50,FALSE)*1000000</f>
        <v>3.467865887717933E-2</v>
      </c>
      <c r="O104" s="14">
        <f t="shared" si="38"/>
        <v>3.467865887717636E-3</v>
      </c>
      <c r="P104" s="54">
        <f t="shared" si="39"/>
        <v>2.8109958762727394</v>
      </c>
      <c r="Q104" s="47">
        <f t="shared" si="55"/>
        <v>6.3690937496806388</v>
      </c>
      <c r="R104" s="37">
        <f>IF(AND('Indicator Data'!AK106="No data",'Indicator Data'!AL106="No data"),0,SUM('Indicator Data'!AK106:AM106))</f>
        <v>0</v>
      </c>
      <c r="S104" s="14">
        <f t="shared" si="56"/>
        <v>0</v>
      </c>
      <c r="T104" s="43">
        <f>R104/'Indicator Data'!$BE106</f>
        <v>0</v>
      </c>
      <c r="U104" s="14">
        <f t="shared" si="57"/>
        <v>0</v>
      </c>
      <c r="V104" s="15">
        <f t="shared" si="61"/>
        <v>0</v>
      </c>
      <c r="W104" s="14">
        <f>IF('Indicator Data'!Z106="No data","x",IF('Indicator Data'!Z106&gt;W$136,10,IF('Indicator Data'!Z106&lt;W$135,0,10-(W$136-'Indicator Data'!Z106)/(W$136-W$135)*10)))</f>
        <v>1.4000000000000004</v>
      </c>
      <c r="X104" s="14">
        <f>IF('Indicator Data'!Y106="No data","x",IF('Indicator Data'!Y106&gt;X$136,10,IF('Indicator Data'!Y106&lt;X$135,0,10-(X$136-'Indicator Data'!Y106)/(X$136-X$135)*10)))</f>
        <v>3.9818181818181824</v>
      </c>
      <c r="Y104" s="14">
        <f>IF('Indicator Data'!AD106="No data","x",IF('Indicator Data'!AD106&gt;Y$136,10,IF('Indicator Data'!AD106&lt;Y$135,0,10-(Y$136-'Indicator Data'!AD106)/(Y$136-Y$135)*10)))</f>
        <v>6.9166666666666661</v>
      </c>
      <c r="Z104" s="140" t="str">
        <f>IF('Indicator Data'!AA106="No data","x",'Indicator Data'!AA106/'Indicator Data'!$BE106*100000)</f>
        <v>x</v>
      </c>
      <c r="AA104" s="138" t="str">
        <f t="shared" si="43"/>
        <v>x</v>
      </c>
      <c r="AB104" s="140">
        <f>IF('Indicator Data'!AB106="No data","x",'Indicator Data'!AB106/'Indicator Data'!$BE106*100000)</f>
        <v>0</v>
      </c>
      <c r="AC104" s="138">
        <f t="shared" si="44"/>
        <v>0</v>
      </c>
      <c r="AD104" s="54">
        <f t="shared" si="45"/>
        <v>3.0746212121212122</v>
      </c>
      <c r="AE104" s="14">
        <f>IF('Indicator Data'!T106="No data","x",IF('Indicator Data'!T106&gt;AE$136,10,IF('Indicator Data'!T106&lt;AE$135,0,10-(AE$136-'Indicator Data'!T106)/(AE$136-AE$135)*10)))</f>
        <v>4.5846153846153834</v>
      </c>
      <c r="AF104" s="14">
        <f>IF('Indicator Data'!U106="No data","x",IF('Indicator Data'!U106&gt;AF$136,10,IF('Indicator Data'!U106&lt;AF$135,0,10-(AF$136-'Indicator Data'!U106)/(AF$136-AF$135)*10)))</f>
        <v>4.5335293200596869</v>
      </c>
      <c r="AG104" s="54">
        <f t="shared" si="62"/>
        <v>4.5590723523375356</v>
      </c>
      <c r="AH104" s="14">
        <f>IF('Indicator Data'!AN106="No data","x",IF('Indicator Data'!AN106&gt;AH$136,10,IF('Indicator Data'!AN106&lt;AH$135,0,10-(AH$136-'Indicator Data'!AN106)/(AH$136-AH$135)*10)))</f>
        <v>3.6409533548916091</v>
      </c>
      <c r="AI104" s="14">
        <f>IF('Indicator Data'!AS106="No data","x",IF('Indicator Data'!AS106&gt;AI$136,10,IF('Indicator Data'!AS106&lt;AI$135,0,10-(AI$136-'Indicator Data'!AS106)/(AI$136-AI$135)*10)))</f>
        <v>4.7999410371926334</v>
      </c>
      <c r="AJ104" s="54">
        <f t="shared" si="46"/>
        <v>4.2204471960421213</v>
      </c>
      <c r="AK104" s="37">
        <f>'Indicator Data'!AI106+'Indicator Data'!AH106*0.5+'Indicator Data'!AG106*0.25</f>
        <v>0</v>
      </c>
      <c r="AL104" s="44">
        <f>AK104/'Indicator Data'!BE106</f>
        <v>0</v>
      </c>
      <c r="AM104" s="54">
        <f t="shared" si="58"/>
        <v>0</v>
      </c>
      <c r="AN104" s="14">
        <f>IF('Indicator Data'!AJ106="No data","x",IF(('Indicator Data'!AJ106)^2&gt;AN$135,10,IF(('Indicator Data'!AJ106)^2&lt;AN$136,0,10-(AN$135-('Indicator Data'!AJ106)^2)/(AN$135-AN$136)*10)))</f>
        <v>0</v>
      </c>
      <c r="AO104" s="54">
        <f t="shared" si="48"/>
        <v>0</v>
      </c>
      <c r="AP104" s="38">
        <f t="shared" si="53"/>
        <v>2.5949517037439662</v>
      </c>
      <c r="AQ104" s="57">
        <f t="shared" si="54"/>
        <v>1.3836246210053282</v>
      </c>
    </row>
    <row r="105" spans="1:43" s="11" customFormat="1" x14ac:dyDescent="0.25">
      <c r="A105" s="11" t="s">
        <v>455</v>
      </c>
      <c r="B105" s="32" t="s">
        <v>16</v>
      </c>
      <c r="C105" s="32" t="s">
        <v>585</v>
      </c>
      <c r="D105" s="14">
        <f>IF('Indicator Data'!M107="No data",IF((0.1284*LN('Indicator Data'!BD107)-0.4735)&gt;D$136,0,IF((0.1284*LN('Indicator Data'!BD107)-0.4735)&lt;D$135,10,(D$136-(0.1284*LN('Indicator Data'!BD107)-0.4735))/(D$136-D$135)*10)),IF('Indicator Data'!M107&gt;D$136,0,IF('Indicator Data'!M107&lt;D$135,10,(D$136-'Indicator Data'!M107)/(D$136-D$135)*10)))</f>
        <v>7.5538461538461545</v>
      </c>
      <c r="E105" s="14">
        <f>IF('Indicator Data'!N107="No data","x",IF('Indicator Data'!N107&gt;E$136,10,IF('Indicator Data'!N107&lt;E$135,0,10-(E$136-'Indicator Data'!N107)/(E$136-E$135)*10)))</f>
        <v>8.5393883333333331</v>
      </c>
      <c r="F105" s="54">
        <f t="shared" si="59"/>
        <v>8.0864955459212169</v>
      </c>
      <c r="G105" s="14">
        <f>IF('Indicator Data'!AE107="No data","x",IF('Indicator Data'!AE107&gt;G$136,10,IF('Indicator Data'!AE107&lt;G$135,0,10-(G$136-'Indicator Data'!AE107)/(G$136-G$135)*10)))</f>
        <v>7.16</v>
      </c>
      <c r="H105" s="14">
        <f>IF('Indicator Data'!AF107="No data","x",IF('Indicator Data'!AF107&gt;H$136,10,IF('Indicator Data'!AF107&lt;H$135,0,10-(H$136-'Indicator Data'!AF107)/(H$136-H$135)*10)))</f>
        <v>7.1750000000000007</v>
      </c>
      <c r="I105" s="54">
        <f t="shared" si="60"/>
        <v>7.1675000000000004</v>
      </c>
      <c r="J105" s="37">
        <f>SUM('Indicator Data'!P107,SUM('Indicator Data'!Q107:R107)*1000000)</f>
        <v>2220787091</v>
      </c>
      <c r="K105" s="37">
        <f>J105/'Indicator Data (national)'!$AY$13</f>
        <v>161.79394531015217</v>
      </c>
      <c r="L105" s="14">
        <f t="shared" si="37"/>
        <v>3.2358789062030429</v>
      </c>
      <c r="M105" s="14">
        <f>IF('Indicator Data'!S107="No data","x",IF('Indicator Data'!S107&gt;M$136,10,IF('Indicator Data'!S107&lt;M$135,0,10-(M$136-'Indicator Data'!S107)/(M$136-M$135)*10)))</f>
        <v>5.1936408567274581</v>
      </c>
      <c r="N105" s="135">
        <f>VLOOKUP(C105,'Indicator Data'!$C$5:$O$136,12,FALSE)/VLOOKUP(B105,'Indicator Data (national)'!$B$5:$AY$13,50,FALSE)*1000000</f>
        <v>3.7327882566987186E-2</v>
      </c>
      <c r="O105" s="14">
        <f t="shared" si="38"/>
        <v>3.7327882566984272E-3</v>
      </c>
      <c r="P105" s="54">
        <f t="shared" si="39"/>
        <v>2.8110841837290663</v>
      </c>
      <c r="Q105" s="47">
        <f t="shared" si="55"/>
        <v>6.5378938188928748</v>
      </c>
      <c r="R105" s="37">
        <f>IF(AND('Indicator Data'!AK107="No data",'Indicator Data'!AL107="No data"),0,SUM('Indicator Data'!AK107:AM107))</f>
        <v>0</v>
      </c>
      <c r="S105" s="14">
        <f t="shared" si="56"/>
        <v>0</v>
      </c>
      <c r="T105" s="43">
        <f>R105/'Indicator Data'!$BE107</f>
        <v>0</v>
      </c>
      <c r="U105" s="14">
        <f t="shared" si="57"/>
        <v>0</v>
      </c>
      <c r="V105" s="15">
        <f t="shared" si="61"/>
        <v>0</v>
      </c>
      <c r="W105" s="14">
        <f>IF('Indicator Data'!Z107="No data","x",IF('Indicator Data'!Z107&gt;W$136,10,IF('Indicator Data'!Z107&lt;W$135,0,10-(W$136-'Indicator Data'!Z107)/(W$136-W$135)*10)))</f>
        <v>1.4000000000000004</v>
      </c>
      <c r="X105" s="14">
        <f>IF('Indicator Data'!Y107="No data","x",IF('Indicator Data'!Y107&gt;X$136,10,IF('Indicator Data'!Y107&lt;X$135,0,10-(X$136-'Indicator Data'!Y107)/(X$136-X$135)*10)))</f>
        <v>3.9818181818181824</v>
      </c>
      <c r="Y105" s="14">
        <f>IF('Indicator Data'!AD107="No data","x",IF('Indicator Data'!AD107&gt;Y$136,10,IF('Indicator Data'!AD107&lt;Y$135,0,10-(Y$136-'Indicator Data'!AD107)/(Y$136-Y$135)*10)))</f>
        <v>6.9166666666666661</v>
      </c>
      <c r="Z105" s="140" t="str">
        <f>IF('Indicator Data'!AA107="No data","x",'Indicator Data'!AA107/'Indicator Data'!$BE107*100000)</f>
        <v>x</v>
      </c>
      <c r="AA105" s="138" t="str">
        <f t="shared" si="43"/>
        <v>x</v>
      </c>
      <c r="AB105" s="140">
        <f>IF('Indicator Data'!AB107="No data","x",'Indicator Data'!AB107/'Indicator Data'!$BE107*100000)</f>
        <v>0</v>
      </c>
      <c r="AC105" s="138">
        <f t="shared" si="44"/>
        <v>0</v>
      </c>
      <c r="AD105" s="54">
        <f t="shared" si="45"/>
        <v>3.0746212121212122</v>
      </c>
      <c r="AE105" s="14">
        <f>IF('Indicator Data'!T107="No data","x",IF('Indicator Data'!T107&gt;AE$136,10,IF('Indicator Data'!T107&lt;AE$135,0,10-(AE$136-'Indicator Data'!T107)/(AE$136-AE$135)*10)))</f>
        <v>4.5846153846153834</v>
      </c>
      <c r="AF105" s="14">
        <f>IF('Indicator Data'!U107="No data","x",IF('Indicator Data'!U107&gt;AF$136,10,IF('Indicator Data'!U107&lt;AF$135,0,10-(AF$136-'Indicator Data'!U107)/(AF$136-AF$135)*10)))</f>
        <v>2.4221609409039324</v>
      </c>
      <c r="AG105" s="54">
        <f t="shared" si="62"/>
        <v>3.5033881627596579</v>
      </c>
      <c r="AH105" s="14">
        <f>IF('Indicator Data'!AN107="No data","x",IF('Indicator Data'!AN107&gt;AH$136,10,IF('Indicator Data'!AN107&lt;AH$135,0,10-(AH$136-'Indicator Data'!AN107)/(AH$136-AH$135)*10)))</f>
        <v>2.8130641171357897</v>
      </c>
      <c r="AI105" s="14">
        <f>IF('Indicator Data'!AS107="No data","x",IF('Indicator Data'!AS107&gt;AI$136,10,IF('Indicator Data'!AS107&lt;AI$135,0,10-(AI$136-'Indicator Data'!AS107)/(AI$136-AI$135)*10)))</f>
        <v>6.1999955427781863</v>
      </c>
      <c r="AJ105" s="54">
        <f t="shared" si="46"/>
        <v>4.506529829956988</v>
      </c>
      <c r="AK105" s="37">
        <f>'Indicator Data'!AI107+'Indicator Data'!AH107*0.5+'Indicator Data'!AG107*0.25</f>
        <v>11885.235555669338</v>
      </c>
      <c r="AL105" s="44">
        <f>AK105/'Indicator Data'!BE107</f>
        <v>1.2369179711897322E-2</v>
      </c>
      <c r="AM105" s="54">
        <f t="shared" si="58"/>
        <v>1.2369179711897331</v>
      </c>
      <c r="AN105" s="14">
        <f>IF('Indicator Data'!AJ107="No data","x",IF(('Indicator Data'!AJ107)^2&gt;AN$135,10,IF(('Indicator Data'!AJ107)^2&lt;AN$136,0,10-(AN$135-('Indicator Data'!AJ107)^2)/(AN$135-AN$136)*10)))</f>
        <v>1.5789473684210531</v>
      </c>
      <c r="AO105" s="54">
        <f t="shared" si="48"/>
        <v>1.5789473684210531</v>
      </c>
      <c r="AP105" s="38">
        <f t="shared" si="53"/>
        <v>2.8702632103581442</v>
      </c>
      <c r="AQ105" s="57">
        <f t="shared" si="54"/>
        <v>1.5421520937972133</v>
      </c>
    </row>
    <row r="106" spans="1:43" s="11" customFormat="1" x14ac:dyDescent="0.25">
      <c r="A106" s="11" t="s">
        <v>456</v>
      </c>
      <c r="B106" s="32" t="s">
        <v>16</v>
      </c>
      <c r="C106" s="32" t="s">
        <v>586</v>
      </c>
      <c r="D106" s="14">
        <f>IF('Indicator Data'!M108="No data",IF((0.1284*LN('Indicator Data'!BD108)-0.4735)&gt;D$136,0,IF((0.1284*LN('Indicator Data'!BD108)-0.4735)&lt;D$135,10,(D$136-(0.1284*LN('Indicator Data'!BD108)-0.4735))/(D$136-D$135)*10)),IF('Indicator Data'!M108&gt;D$136,0,IF('Indicator Data'!M108&lt;D$135,10,(D$136-'Indicator Data'!M108)/(D$136-D$135)*10)))</f>
        <v>7.5538461538461545</v>
      </c>
      <c r="E106" s="14">
        <f>IF('Indicator Data'!N108="No data","x",IF('Indicator Data'!N108&gt;E$136,10,IF('Indicator Data'!N108&lt;E$135,0,10-(E$136-'Indicator Data'!N108)/(E$136-E$135)*10)))</f>
        <v>9.5617133333333335</v>
      </c>
      <c r="F106" s="54">
        <f t="shared" si="59"/>
        <v>8.7634274825629461</v>
      </c>
      <c r="G106" s="14">
        <f>IF('Indicator Data'!AE108="No data","x",IF('Indicator Data'!AE108&gt;G$136,10,IF('Indicator Data'!AE108&lt;G$135,0,10-(G$136-'Indicator Data'!AE108)/(G$136-G$135)*10)))</f>
        <v>7.16</v>
      </c>
      <c r="H106" s="14">
        <f>IF('Indicator Data'!AF108="No data","x",IF('Indicator Data'!AF108&gt;H$136,10,IF('Indicator Data'!AF108&lt;H$135,0,10-(H$136-'Indicator Data'!AF108)/(H$136-H$135)*10)))</f>
        <v>7.1750000000000007</v>
      </c>
      <c r="I106" s="54">
        <f t="shared" si="60"/>
        <v>7.1675000000000004</v>
      </c>
      <c r="J106" s="37">
        <f>SUM('Indicator Data'!P108,SUM('Indicator Data'!Q108:R108)*1000000)</f>
        <v>2220787091</v>
      </c>
      <c r="K106" s="37">
        <f>J106/'Indicator Data (national)'!$AY$13</f>
        <v>161.79394531015217</v>
      </c>
      <c r="L106" s="14">
        <f t="shared" si="37"/>
        <v>3.2358789062030429</v>
      </c>
      <c r="M106" s="14">
        <f>IF('Indicator Data'!S108="No data","x",IF('Indicator Data'!S108&gt;M$136,10,IF('Indicator Data'!S108&lt;M$135,0,10-(M$136-'Indicator Data'!S108)/(M$136-M$135)*10)))</f>
        <v>5.1936408567274581</v>
      </c>
      <c r="N106" s="135">
        <f>VLOOKUP(C106,'Indicator Data'!$C$5:$O$136,12,FALSE)/VLOOKUP(B106,'Indicator Data (national)'!$B$5:$AY$13,50,FALSE)*1000000</f>
        <v>4.1796730458156808E-2</v>
      </c>
      <c r="O106" s="14">
        <f t="shared" si="38"/>
        <v>4.1796730458152354E-3</v>
      </c>
      <c r="P106" s="54">
        <f t="shared" si="39"/>
        <v>2.8112331453254384</v>
      </c>
      <c r="Q106" s="47">
        <f t="shared" si="55"/>
        <v>6.8763970276128328</v>
      </c>
      <c r="R106" s="37">
        <f>IF(AND('Indicator Data'!AK108="No data",'Indicator Data'!AL108="No data"),0,SUM('Indicator Data'!AK108:AM108))</f>
        <v>0</v>
      </c>
      <c r="S106" s="14">
        <f t="shared" si="56"/>
        <v>0</v>
      </c>
      <c r="T106" s="43">
        <f>R106/'Indicator Data'!$BE108</f>
        <v>0</v>
      </c>
      <c r="U106" s="14">
        <f t="shared" si="57"/>
        <v>0</v>
      </c>
      <c r="V106" s="15">
        <f t="shared" si="61"/>
        <v>0</v>
      </c>
      <c r="W106" s="14">
        <f>IF('Indicator Data'!Z108="No data","x",IF('Indicator Data'!Z108&gt;W$136,10,IF('Indicator Data'!Z108&lt;W$135,0,10-(W$136-'Indicator Data'!Z108)/(W$136-W$135)*10)))</f>
        <v>1.4000000000000004</v>
      </c>
      <c r="X106" s="14">
        <f>IF('Indicator Data'!Y108="No data","x",IF('Indicator Data'!Y108&gt;X$136,10,IF('Indicator Data'!Y108&lt;X$135,0,10-(X$136-'Indicator Data'!Y108)/(X$136-X$135)*10)))</f>
        <v>3.9818181818181824</v>
      </c>
      <c r="Y106" s="14">
        <f>IF('Indicator Data'!AD108="No data","x",IF('Indicator Data'!AD108&gt;Y$136,10,IF('Indicator Data'!AD108&lt;Y$135,0,10-(Y$136-'Indicator Data'!AD108)/(Y$136-Y$135)*10)))</f>
        <v>6.9166666666666661</v>
      </c>
      <c r="Z106" s="140" t="str">
        <f>IF('Indicator Data'!AA108="No data","x",'Indicator Data'!AA108/'Indicator Data'!$BE108*100000)</f>
        <v>x</v>
      </c>
      <c r="AA106" s="138" t="str">
        <f t="shared" si="43"/>
        <v>x</v>
      </c>
      <c r="AB106" s="140">
        <f>IF('Indicator Data'!AB108="No data","x",'Indicator Data'!AB108/'Indicator Data'!$BE108*100000)</f>
        <v>0</v>
      </c>
      <c r="AC106" s="138">
        <f t="shared" si="44"/>
        <v>0</v>
      </c>
      <c r="AD106" s="54">
        <f t="shared" si="45"/>
        <v>3.0746212121212122</v>
      </c>
      <c r="AE106" s="14">
        <f>IF('Indicator Data'!T108="No data","x",IF('Indicator Data'!T108&gt;AE$136,10,IF('Indicator Data'!T108&lt;AE$135,0,10-(AE$136-'Indicator Data'!T108)/(AE$136-AE$135)*10)))</f>
        <v>4.5846153846153834</v>
      </c>
      <c r="AF106" s="14">
        <f>IF('Indicator Data'!U108="No data","x",IF('Indicator Data'!U108&gt;AF$136,10,IF('Indicator Data'!U108&lt;AF$135,0,10-(AF$136-'Indicator Data'!U108)/(AF$136-AF$135)*10)))</f>
        <v>2.6889074547321057</v>
      </c>
      <c r="AG106" s="54">
        <f t="shared" si="62"/>
        <v>3.6367614196737446</v>
      </c>
      <c r="AH106" s="14">
        <f>IF('Indicator Data'!AN108="No data","x",IF('Indicator Data'!AN108&gt;AH$136,10,IF('Indicator Data'!AN108&lt;AH$135,0,10-(AH$136-'Indicator Data'!AN108)/(AH$136-AH$135)*10)))</f>
        <v>4.0126215031447874</v>
      </c>
      <c r="AI106" s="14">
        <f>IF('Indicator Data'!AS108="No data","x",IF('Indicator Data'!AS108&gt;AI$136,10,IF('Indicator Data'!AS108&lt;AI$135,0,10-(AI$136-'Indicator Data'!AS108)/(AI$136-AI$135)*10)))</f>
        <v>10</v>
      </c>
      <c r="AJ106" s="54">
        <f t="shared" si="46"/>
        <v>7.0063107515723937</v>
      </c>
      <c r="AK106" s="37">
        <f>'Indicator Data'!AI108+'Indicator Data'!AH108*0.5+'Indicator Data'!AG108*0.25</f>
        <v>0</v>
      </c>
      <c r="AL106" s="44">
        <f>AK106/'Indicator Data'!BE108</f>
        <v>0</v>
      </c>
      <c r="AM106" s="54">
        <f t="shared" si="58"/>
        <v>0</v>
      </c>
      <c r="AN106" s="14">
        <f>IF('Indicator Data'!AJ108="No data","x",IF(('Indicator Data'!AJ108)^2&gt;AN$135,10,IF(('Indicator Data'!AJ108)^2&lt;AN$136,0,10-(AN$135-('Indicator Data'!AJ108)^2)/(AN$135-AN$136)*10)))</f>
        <v>1.5789473684210531</v>
      </c>
      <c r="AO106" s="54">
        <f t="shared" si="48"/>
        <v>1.5789473684210531</v>
      </c>
      <c r="AP106" s="38">
        <f t="shared" si="53"/>
        <v>3.4661343777064682</v>
      </c>
      <c r="AQ106" s="57">
        <f t="shared" si="54"/>
        <v>1.8945940939989392</v>
      </c>
    </row>
    <row r="107" spans="1:43" s="11" customFormat="1" x14ac:dyDescent="0.25">
      <c r="A107" s="11" t="s">
        <v>457</v>
      </c>
      <c r="B107" s="32" t="s">
        <v>16</v>
      </c>
      <c r="C107" s="32" t="s">
        <v>587</v>
      </c>
      <c r="D107" s="14">
        <f>IF('Indicator Data'!M109="No data",IF((0.1284*LN('Indicator Data'!BD109)-0.4735)&gt;D$136,0,IF((0.1284*LN('Indicator Data'!BD109)-0.4735)&lt;D$135,10,(D$136-(0.1284*LN('Indicator Data'!BD109)-0.4735))/(D$136-D$135)*10)),IF('Indicator Data'!M109&gt;D$136,0,IF('Indicator Data'!M109&lt;D$135,10,(D$136-'Indicator Data'!M109)/(D$136-D$135)*10)))</f>
        <v>7.5538461538461545</v>
      </c>
      <c r="E107" s="14">
        <f>IF('Indicator Data'!N109="No data","x",IF('Indicator Data'!N109&gt;E$136,10,IF('Indicator Data'!N109&lt;E$135,0,10-(E$136-'Indicator Data'!N109)/(E$136-E$135)*10)))</f>
        <v>9.6334599999999995</v>
      </c>
      <c r="F107" s="54">
        <f t="shared" si="59"/>
        <v>8.8184278541784877</v>
      </c>
      <c r="G107" s="14">
        <f>IF('Indicator Data'!AE109="No data","x",IF('Indicator Data'!AE109&gt;G$136,10,IF('Indicator Data'!AE109&lt;G$135,0,10-(G$136-'Indicator Data'!AE109)/(G$136-G$135)*10)))</f>
        <v>7.16</v>
      </c>
      <c r="H107" s="14">
        <f>IF('Indicator Data'!AF109="No data","x",IF('Indicator Data'!AF109&gt;H$136,10,IF('Indicator Data'!AF109&lt;H$135,0,10-(H$136-'Indicator Data'!AF109)/(H$136-H$135)*10)))</f>
        <v>7.1750000000000007</v>
      </c>
      <c r="I107" s="54">
        <f t="shared" si="60"/>
        <v>7.1675000000000004</v>
      </c>
      <c r="J107" s="37">
        <f>SUM('Indicator Data'!P109,SUM('Indicator Data'!Q109:R109)*1000000)</f>
        <v>2220787091</v>
      </c>
      <c r="K107" s="37">
        <f>J107/'Indicator Data (national)'!$AY$13</f>
        <v>161.79394531015217</v>
      </c>
      <c r="L107" s="14">
        <f t="shared" si="37"/>
        <v>3.2358789062030429</v>
      </c>
      <c r="M107" s="14">
        <f>IF('Indicator Data'!S109="No data","x",IF('Indicator Data'!S109&gt;M$136,10,IF('Indicator Data'!S109&lt;M$135,0,10-(M$136-'Indicator Data'!S109)/(M$136-M$135)*10)))</f>
        <v>5.1936408567274581</v>
      </c>
      <c r="N107" s="135">
        <f>VLOOKUP(C107,'Indicator Data'!$C$5:$O$136,12,FALSE)/VLOOKUP(B107,'Indicator Data (national)'!$B$5:$AY$13,50,FALSE)*1000000</f>
        <v>4.2110353758019164E-2</v>
      </c>
      <c r="O107" s="14">
        <f t="shared" si="38"/>
        <v>4.2110353758015862E-3</v>
      </c>
      <c r="P107" s="54">
        <f t="shared" si="39"/>
        <v>2.8112435994354339</v>
      </c>
      <c r="Q107" s="47">
        <f t="shared" si="55"/>
        <v>6.903899826948102</v>
      </c>
      <c r="R107" s="37">
        <f>IF(AND('Indicator Data'!AK109="No data",'Indicator Data'!AL109="No data"),0,SUM('Indicator Data'!AK109:AM109))</f>
        <v>0</v>
      </c>
      <c r="S107" s="14">
        <f t="shared" si="56"/>
        <v>0</v>
      </c>
      <c r="T107" s="43">
        <f>R107/'Indicator Data'!$BE109</f>
        <v>0</v>
      </c>
      <c r="U107" s="14">
        <f t="shared" si="57"/>
        <v>0</v>
      </c>
      <c r="V107" s="15">
        <f t="shared" si="61"/>
        <v>0</v>
      </c>
      <c r="W107" s="14">
        <f>IF('Indicator Data'!Z109="No data","x",IF('Indicator Data'!Z109&gt;W$136,10,IF('Indicator Data'!Z109&lt;W$135,0,10-(W$136-'Indicator Data'!Z109)/(W$136-W$135)*10)))</f>
        <v>1.4000000000000004</v>
      </c>
      <c r="X107" s="14">
        <f>IF('Indicator Data'!Y109="No data","x",IF('Indicator Data'!Y109&gt;X$136,10,IF('Indicator Data'!Y109&lt;X$135,0,10-(X$136-'Indicator Data'!Y109)/(X$136-X$135)*10)))</f>
        <v>3.9818181818181824</v>
      </c>
      <c r="Y107" s="14">
        <f>IF('Indicator Data'!AD109="No data","x",IF('Indicator Data'!AD109&gt;Y$136,10,IF('Indicator Data'!AD109&lt;Y$135,0,10-(Y$136-'Indicator Data'!AD109)/(Y$136-Y$135)*10)))</f>
        <v>6.9166666666666661</v>
      </c>
      <c r="Z107" s="140" t="str">
        <f>IF('Indicator Data'!AA109="No data","x",'Indicator Data'!AA109/'Indicator Data'!$BE109*100000)</f>
        <v>x</v>
      </c>
      <c r="AA107" s="138" t="str">
        <f t="shared" si="43"/>
        <v>x</v>
      </c>
      <c r="AB107" s="140">
        <f>IF('Indicator Data'!AB109="No data","x",'Indicator Data'!AB109/'Indicator Data'!$BE109*100000)</f>
        <v>0.17776545270639013</v>
      </c>
      <c r="AC107" s="138">
        <f t="shared" si="44"/>
        <v>4.1661578772544132</v>
      </c>
      <c r="AD107" s="54">
        <f t="shared" si="45"/>
        <v>4.1161606814348151</v>
      </c>
      <c r="AE107" s="14">
        <f>IF('Indicator Data'!T109="No data","x",IF('Indicator Data'!T109&gt;AE$136,10,IF('Indicator Data'!T109&lt;AE$135,0,10-(AE$136-'Indicator Data'!T109)/(AE$136-AE$135)*10)))</f>
        <v>4.5846153846153834</v>
      </c>
      <c r="AF107" s="14">
        <f>IF('Indicator Data'!U109="No data","x",IF('Indicator Data'!U109&gt;AF$136,10,IF('Indicator Data'!U109&lt;AF$135,0,10-(AF$136-'Indicator Data'!U109)/(AF$136-AF$135)*10)))</f>
        <v>4.2444630519197535</v>
      </c>
      <c r="AG107" s="54">
        <f t="shared" si="62"/>
        <v>4.4145392182675689</v>
      </c>
      <c r="AH107" s="14">
        <f>IF('Indicator Data'!AN109="No data","x",IF('Indicator Data'!AN109&gt;AH$136,10,IF('Indicator Data'!AN109&lt;AH$135,0,10-(AH$136-'Indicator Data'!AN109)/(AH$136-AH$135)*10)))</f>
        <v>7.9012135612584089</v>
      </c>
      <c r="AI107" s="14">
        <f>IF('Indicator Data'!AS109="No data","x",IF('Indicator Data'!AS109&gt;AI$136,10,IF('Indicator Data'!AS109&lt;AI$135,0,10-(AI$136-'Indicator Data'!AS109)/(AI$136-AI$135)*10)))</f>
        <v>9.4666285846241731</v>
      </c>
      <c r="AJ107" s="54">
        <f t="shared" si="46"/>
        <v>8.6839210729412919</v>
      </c>
      <c r="AK107" s="37">
        <f>'Indicator Data'!AI109+'Indicator Data'!AH109*0.5+'Indicator Data'!AG109*0.25</f>
        <v>0</v>
      </c>
      <c r="AL107" s="44">
        <f>AK107/'Indicator Data'!BE109</f>
        <v>0</v>
      </c>
      <c r="AM107" s="54">
        <f t="shared" si="58"/>
        <v>0</v>
      </c>
      <c r="AN107" s="14">
        <f>IF('Indicator Data'!AJ109="No data","x",IF(('Indicator Data'!AJ109)^2&gt;AN$135,10,IF(('Indicator Data'!AJ109)^2&lt;AN$136,0,10-(AN$135-('Indicator Data'!AJ109)^2)/(AN$135-AN$136)*10)))</f>
        <v>4.2105263157894735</v>
      </c>
      <c r="AO107" s="54">
        <f t="shared" si="48"/>
        <v>4.2105263157894735</v>
      </c>
      <c r="AP107" s="38">
        <f t="shared" si="53"/>
        <v>4.972404619550316</v>
      </c>
      <c r="AQ107" s="57">
        <f t="shared" si="54"/>
        <v>2.8523067238991779</v>
      </c>
    </row>
    <row r="108" spans="1:43" s="11" customFormat="1" x14ac:dyDescent="0.25">
      <c r="A108" s="11" t="s">
        <v>458</v>
      </c>
      <c r="B108" s="32" t="s">
        <v>16</v>
      </c>
      <c r="C108" s="32" t="s">
        <v>588</v>
      </c>
      <c r="D108" s="14">
        <f>IF('Indicator Data'!M110="No data",IF((0.1284*LN('Indicator Data'!BD110)-0.4735)&gt;D$136,0,IF((0.1284*LN('Indicator Data'!BD110)-0.4735)&lt;D$135,10,(D$136-(0.1284*LN('Indicator Data'!BD110)-0.4735))/(D$136-D$135)*10)),IF('Indicator Data'!M110&gt;D$136,0,IF('Indicator Data'!M110&lt;D$135,10,(D$136-'Indicator Data'!M110)/(D$136-D$135)*10)))</f>
        <v>7.5538461538461545</v>
      </c>
      <c r="E108" s="14">
        <f>IF('Indicator Data'!N110="No data","x",IF('Indicator Data'!N110&gt;E$136,10,IF('Indicator Data'!N110&lt;E$135,0,10-(E$136-'Indicator Data'!N110)/(E$136-E$135)*10)))</f>
        <v>9.75</v>
      </c>
      <c r="F108" s="54">
        <f t="shared" si="59"/>
        <v>8.9106945917903886</v>
      </c>
      <c r="G108" s="14">
        <f>IF('Indicator Data'!AE110="No data","x",IF('Indicator Data'!AE110&gt;G$136,10,IF('Indicator Data'!AE110&lt;G$135,0,10-(G$136-'Indicator Data'!AE110)/(G$136-G$135)*10)))</f>
        <v>7.16</v>
      </c>
      <c r="H108" s="14">
        <f>IF('Indicator Data'!AF110="No data","x",IF('Indicator Data'!AF110&gt;H$136,10,IF('Indicator Data'!AF110&lt;H$135,0,10-(H$136-'Indicator Data'!AF110)/(H$136-H$135)*10)))</f>
        <v>7.1750000000000007</v>
      </c>
      <c r="I108" s="54">
        <f t="shared" si="60"/>
        <v>7.1675000000000004</v>
      </c>
      <c r="J108" s="37">
        <f>SUM('Indicator Data'!P110,SUM('Indicator Data'!Q110:R110)*1000000)</f>
        <v>2220787091</v>
      </c>
      <c r="K108" s="37">
        <f>J108/'Indicator Data (national)'!$AY$13</f>
        <v>161.79394531015217</v>
      </c>
      <c r="L108" s="14">
        <f t="shared" si="37"/>
        <v>3.2358789062030429</v>
      </c>
      <c r="M108" s="14">
        <f>IF('Indicator Data'!S110="No data","x",IF('Indicator Data'!S110&gt;M$136,10,IF('Indicator Data'!S110&lt;M$135,0,10-(M$136-'Indicator Data'!S110)/(M$136-M$135)*10)))</f>
        <v>5.1936408567274581</v>
      </c>
      <c r="N108" s="135">
        <f>VLOOKUP(C108,'Indicator Data'!$C$5:$O$136,12,FALSE)/VLOOKUP(B108,'Indicator Data (national)'!$B$5:$AY$13,50,FALSE)*1000000</f>
        <v>4.2619780342751913E-2</v>
      </c>
      <c r="O108" s="14">
        <f t="shared" si="38"/>
        <v>4.2619780342754154E-3</v>
      </c>
      <c r="P108" s="54">
        <f t="shared" si="39"/>
        <v>2.811260580321592</v>
      </c>
      <c r="Q108" s="47">
        <f t="shared" si="55"/>
        <v>6.9500374409755921</v>
      </c>
      <c r="R108" s="37">
        <f>IF(AND('Indicator Data'!AK110="No data",'Indicator Data'!AL110="No data"),0,SUM('Indicator Data'!AK110:AM110))</f>
        <v>0</v>
      </c>
      <c r="S108" s="14">
        <f t="shared" si="56"/>
        <v>0</v>
      </c>
      <c r="T108" s="43">
        <f>R108/'Indicator Data'!$BE110</f>
        <v>0</v>
      </c>
      <c r="U108" s="14">
        <f t="shared" si="57"/>
        <v>0</v>
      </c>
      <c r="V108" s="15">
        <f t="shared" si="61"/>
        <v>0</v>
      </c>
      <c r="W108" s="14">
        <f>IF('Indicator Data'!Z110="No data","x",IF('Indicator Data'!Z110&gt;W$136,10,IF('Indicator Data'!Z110&lt;W$135,0,10-(W$136-'Indicator Data'!Z110)/(W$136-W$135)*10)))</f>
        <v>1.4000000000000004</v>
      </c>
      <c r="X108" s="14">
        <f>IF('Indicator Data'!Y110="No data","x",IF('Indicator Data'!Y110&gt;X$136,10,IF('Indicator Data'!Y110&lt;X$135,0,10-(X$136-'Indicator Data'!Y110)/(X$136-X$135)*10)))</f>
        <v>3.9818181818181824</v>
      </c>
      <c r="Y108" s="14">
        <f>IF('Indicator Data'!AD110="No data","x",IF('Indicator Data'!AD110&gt;Y$136,10,IF('Indicator Data'!AD110&lt;Y$135,0,10-(Y$136-'Indicator Data'!AD110)/(Y$136-Y$135)*10)))</f>
        <v>6.9166666666666661</v>
      </c>
      <c r="Z108" s="140" t="str">
        <f>IF('Indicator Data'!AA110="No data","x",'Indicator Data'!AA110/'Indicator Data'!$BE110*100000)</f>
        <v>x</v>
      </c>
      <c r="AA108" s="138" t="str">
        <f t="shared" si="43"/>
        <v>x</v>
      </c>
      <c r="AB108" s="140">
        <f>IF('Indicator Data'!AB110="No data","x",'Indicator Data'!AB110/'Indicator Data'!$BE110*100000)</f>
        <v>0</v>
      </c>
      <c r="AC108" s="138">
        <f t="shared" si="44"/>
        <v>0</v>
      </c>
      <c r="AD108" s="54">
        <f t="shared" si="45"/>
        <v>3.0746212121212122</v>
      </c>
      <c r="AE108" s="14">
        <f>IF('Indicator Data'!T110="No data","x",IF('Indicator Data'!T110&gt;AE$136,10,IF('Indicator Data'!T110&lt;AE$135,0,10-(AE$136-'Indicator Data'!T110)/(AE$136-AE$135)*10)))</f>
        <v>4.5846153846153834</v>
      </c>
      <c r="AF108" s="14">
        <f>IF('Indicator Data'!U110="No data","x",IF('Indicator Data'!U110&gt;AF$136,10,IF('Indicator Data'!U110&lt;AF$135,0,10-(AF$136-'Indicator Data'!U110)/(AF$136-AF$135)*10)))</f>
        <v>4.3778193546906028</v>
      </c>
      <c r="AG108" s="54">
        <f t="shared" si="62"/>
        <v>4.4812173696529936</v>
      </c>
      <c r="AH108" s="14">
        <f>IF('Indicator Data'!AN110="No data","x",IF('Indicator Data'!AN110&gt;AH$136,10,IF('Indicator Data'!AN110&lt;AH$135,0,10-(AH$136-'Indicator Data'!AN110)/(AH$136-AH$135)*10)))</f>
        <v>3.8471481405274801</v>
      </c>
      <c r="AI108" s="14">
        <f>IF('Indicator Data'!AS110="No data","x",IF('Indicator Data'!AS110&gt;AI$136,10,IF('Indicator Data'!AS110&lt;AI$135,0,10-(AI$136-'Indicator Data'!AS110)/(AI$136-AI$135)*10)))</f>
        <v>7.0999720380072073</v>
      </c>
      <c r="AJ108" s="54">
        <f t="shared" si="46"/>
        <v>5.4735600892673437</v>
      </c>
      <c r="AK108" s="37">
        <f>'Indicator Data'!AI110+'Indicator Data'!AH110*0.5+'Indicator Data'!AG110*0.25</f>
        <v>0</v>
      </c>
      <c r="AL108" s="44">
        <f>AK108/'Indicator Data'!BE110</f>
        <v>0</v>
      </c>
      <c r="AM108" s="54">
        <f t="shared" si="58"/>
        <v>0</v>
      </c>
      <c r="AN108" s="14">
        <f>IF('Indicator Data'!AJ110="No data","x",IF(('Indicator Data'!AJ110)^2&gt;AN$135,10,IF(('Indicator Data'!AJ110)^2&lt;AN$136,0,10-(AN$135-('Indicator Data'!AJ110)^2)/(AN$135-AN$136)*10)))</f>
        <v>0</v>
      </c>
      <c r="AO108" s="54">
        <f t="shared" si="48"/>
        <v>0</v>
      </c>
      <c r="AP108" s="38">
        <f t="shared" si="53"/>
        <v>2.9106988269640341</v>
      </c>
      <c r="AQ108" s="57">
        <f t="shared" si="54"/>
        <v>1.5656571121606866</v>
      </c>
    </row>
    <row r="109" spans="1:43" s="11" customFormat="1" x14ac:dyDescent="0.25">
      <c r="A109" s="11" t="s">
        <v>459</v>
      </c>
      <c r="B109" s="32" t="s">
        <v>16</v>
      </c>
      <c r="C109" s="32" t="s">
        <v>589</v>
      </c>
      <c r="D109" s="14">
        <f>IF('Indicator Data'!M111="No data",IF((0.1284*LN('Indicator Data'!BD111)-0.4735)&gt;D$136,0,IF((0.1284*LN('Indicator Data'!BD111)-0.4735)&lt;D$135,10,(D$136-(0.1284*LN('Indicator Data'!BD111)-0.4735))/(D$136-D$135)*10)),IF('Indicator Data'!M111&gt;D$136,0,IF('Indicator Data'!M111&lt;D$135,10,(D$136-'Indicator Data'!M111)/(D$136-D$135)*10)))</f>
        <v>7.5538461538461545</v>
      </c>
      <c r="E109" s="14">
        <f>IF('Indicator Data'!N111="No data","x",IF('Indicator Data'!N111&gt;E$136,10,IF('Indicator Data'!N111&lt;E$135,0,10-(E$136-'Indicator Data'!N111)/(E$136-E$135)*10)))</f>
        <v>7.0100966666666666</v>
      </c>
      <c r="F109" s="54">
        <f t="shared" si="59"/>
        <v>7.2916353653497072</v>
      </c>
      <c r="G109" s="14">
        <f>IF('Indicator Data'!AE111="No data","x",IF('Indicator Data'!AE111&gt;G$136,10,IF('Indicator Data'!AE111&lt;G$135,0,10-(G$136-'Indicator Data'!AE111)/(G$136-G$135)*10)))</f>
        <v>7.16</v>
      </c>
      <c r="H109" s="14">
        <f>IF('Indicator Data'!AF111="No data","x",IF('Indicator Data'!AF111&gt;H$136,10,IF('Indicator Data'!AF111&lt;H$135,0,10-(H$136-'Indicator Data'!AF111)/(H$136-H$135)*10)))</f>
        <v>7.1750000000000007</v>
      </c>
      <c r="I109" s="54">
        <f t="shared" si="60"/>
        <v>7.1675000000000004</v>
      </c>
      <c r="J109" s="37">
        <f>SUM('Indicator Data'!P111,SUM('Indicator Data'!Q111:R111)*1000000)</f>
        <v>2220787091</v>
      </c>
      <c r="K109" s="37">
        <f>J109/'Indicator Data (national)'!$AY$13</f>
        <v>161.79394531015217</v>
      </c>
      <c r="L109" s="14">
        <f t="shared" si="37"/>
        <v>3.2358789062030429</v>
      </c>
      <c r="M109" s="14">
        <f>IF('Indicator Data'!S111="No data","x",IF('Indicator Data'!S111&gt;M$136,10,IF('Indicator Data'!S111&lt;M$135,0,10-(M$136-'Indicator Data'!S111)/(M$136-M$135)*10)))</f>
        <v>5.1936408567274581</v>
      </c>
      <c r="N109" s="135">
        <f>VLOOKUP(C109,'Indicator Data'!$C$5:$O$136,12,FALSE)/VLOOKUP(B109,'Indicator Data (national)'!$B$5:$AY$13,50,FALSE)*1000000</f>
        <v>3.0642951806645197E-2</v>
      </c>
      <c r="O109" s="14">
        <f t="shared" si="38"/>
        <v>3.0642951806640895E-3</v>
      </c>
      <c r="P109" s="54">
        <f t="shared" si="39"/>
        <v>2.8108613527037214</v>
      </c>
      <c r="Q109" s="47">
        <f t="shared" si="55"/>
        <v>6.1404080208507841</v>
      </c>
      <c r="R109" s="37">
        <f>IF(AND('Indicator Data'!AK111="No data",'Indicator Data'!AL111="No data"),0,SUM('Indicator Data'!AK111:AM111))</f>
        <v>0</v>
      </c>
      <c r="S109" s="14">
        <f t="shared" si="56"/>
        <v>0</v>
      </c>
      <c r="T109" s="43">
        <f>R109/'Indicator Data'!$BE111</f>
        <v>0</v>
      </c>
      <c r="U109" s="14">
        <f t="shared" si="57"/>
        <v>0</v>
      </c>
      <c r="V109" s="15">
        <f t="shared" si="61"/>
        <v>0</v>
      </c>
      <c r="W109" s="14">
        <f>IF('Indicator Data'!Z111="No data","x",IF('Indicator Data'!Z111&gt;W$136,10,IF('Indicator Data'!Z111&lt;W$135,0,10-(W$136-'Indicator Data'!Z111)/(W$136-W$135)*10)))</f>
        <v>1.4000000000000004</v>
      </c>
      <c r="X109" s="14">
        <f>IF('Indicator Data'!Y111="No data","x",IF('Indicator Data'!Y111&gt;X$136,10,IF('Indicator Data'!Y111&lt;X$135,0,10-(X$136-'Indicator Data'!Y111)/(X$136-X$135)*10)))</f>
        <v>3.9818181818181824</v>
      </c>
      <c r="Y109" s="14">
        <f>IF('Indicator Data'!AD111="No data","x",IF('Indicator Data'!AD111&gt;Y$136,10,IF('Indicator Data'!AD111&lt;Y$135,0,10-(Y$136-'Indicator Data'!AD111)/(Y$136-Y$135)*10)))</f>
        <v>6.9166666666666661</v>
      </c>
      <c r="Z109" s="140" t="str">
        <f>IF('Indicator Data'!AA111="No data","x",'Indicator Data'!AA111/'Indicator Data'!$BE111*100000)</f>
        <v>x</v>
      </c>
      <c r="AA109" s="138" t="str">
        <f t="shared" si="43"/>
        <v>x</v>
      </c>
      <c r="AB109" s="140">
        <f>IF('Indicator Data'!AB111="No data","x",'Indicator Data'!AB111/'Indicator Data'!$BE111*100000)</f>
        <v>0.11001802095183191</v>
      </c>
      <c r="AC109" s="138">
        <f t="shared" si="44"/>
        <v>3.4715460947371763</v>
      </c>
      <c r="AD109" s="54">
        <f t="shared" si="45"/>
        <v>3.9425077358055063</v>
      </c>
      <c r="AE109" s="14">
        <f>IF('Indicator Data'!T111="No data","x",IF('Indicator Data'!T111&gt;AE$136,10,IF('Indicator Data'!T111&lt;AE$135,0,10-(AE$136-'Indicator Data'!T111)/(AE$136-AE$135)*10)))</f>
        <v>4.5846153846153834</v>
      </c>
      <c r="AF109" s="14">
        <f>IF('Indicator Data'!U111="No data","x",IF('Indicator Data'!U111&gt;AF$136,10,IF('Indicator Data'!U111&lt;AF$135,0,10-(AF$136-'Indicator Data'!U111)/(AF$136-AF$135)*10)))</f>
        <v>4.0888407258570254</v>
      </c>
      <c r="AG109" s="54">
        <f t="shared" si="62"/>
        <v>4.336728055236204</v>
      </c>
      <c r="AH109" s="14">
        <f>IF('Indicator Data'!AN111="No data","x",IF('Indicator Data'!AN111&gt;AH$136,10,IF('Indicator Data'!AN111&lt;AH$135,0,10-(AH$136-'Indicator Data'!AN111)/(AH$136-AH$135)*10)))</f>
        <v>5.1708505364251547</v>
      </c>
      <c r="AI109" s="14">
        <f>IF('Indicator Data'!AS111="No data","x",IF('Indicator Data'!AS111&gt;AI$136,10,IF('Indicator Data'!AS111&lt;AI$135,0,10-(AI$136-'Indicator Data'!AS111)/(AI$136-AI$135)*10)))</f>
        <v>6.9667171247456023</v>
      </c>
      <c r="AJ109" s="54">
        <f t="shared" si="46"/>
        <v>6.0687838305853781</v>
      </c>
      <c r="AK109" s="37">
        <f>'Indicator Data'!AI111+'Indicator Data'!AH111*0.5+'Indicator Data'!AG111*0.25</f>
        <v>0</v>
      </c>
      <c r="AL109" s="44">
        <f>AK109/'Indicator Data'!BE111</f>
        <v>0</v>
      </c>
      <c r="AM109" s="54">
        <f t="shared" si="58"/>
        <v>0</v>
      </c>
      <c r="AN109" s="14">
        <f>IF('Indicator Data'!AJ111="No data","x",IF(('Indicator Data'!AJ111)^2&gt;AN$135,10,IF(('Indicator Data'!AJ111)^2&lt;AN$136,0,10-(AN$135-('Indicator Data'!AJ111)^2)/(AN$135-AN$136)*10)))</f>
        <v>1.5789473684210531</v>
      </c>
      <c r="AO109" s="54">
        <f t="shared" si="48"/>
        <v>1.5789473684210531</v>
      </c>
      <c r="AP109" s="38">
        <f t="shared" si="53"/>
        <v>3.4766767837377985</v>
      </c>
      <c r="AQ109" s="57">
        <f t="shared" si="54"/>
        <v>1.9009510646230097</v>
      </c>
    </row>
    <row r="110" spans="1:43" s="11" customFormat="1" x14ac:dyDescent="0.25">
      <c r="A110" s="11" t="s">
        <v>460</v>
      </c>
      <c r="B110" s="32" t="s">
        <v>16</v>
      </c>
      <c r="C110" s="32" t="s">
        <v>590</v>
      </c>
      <c r="D110" s="14">
        <f>IF('Indicator Data'!M112="No data",IF((0.1284*LN('Indicator Data'!BD112)-0.4735)&gt;D$136,0,IF((0.1284*LN('Indicator Data'!BD112)-0.4735)&lt;D$135,10,(D$136-(0.1284*LN('Indicator Data'!BD112)-0.4735))/(D$136-D$135)*10)),IF('Indicator Data'!M112&gt;D$136,0,IF('Indicator Data'!M112&lt;D$135,10,(D$136-'Indicator Data'!M112)/(D$136-D$135)*10)))</f>
        <v>7.5538461538461545</v>
      </c>
      <c r="E110" s="14">
        <f>IF('Indicator Data'!N112="No data","x",IF('Indicator Data'!N112&gt;E$136,10,IF('Indicator Data'!N112&lt;E$135,0,10-(E$136-'Indicator Data'!N112)/(E$136-E$135)*10)))</f>
        <v>10</v>
      </c>
      <c r="F110" s="54">
        <f t="shared" si="59"/>
        <v>9.1230173962215719</v>
      </c>
      <c r="G110" s="14">
        <f>IF('Indicator Data'!AE112="No data","x",IF('Indicator Data'!AE112&gt;G$136,10,IF('Indicator Data'!AE112&lt;G$135,0,10-(G$136-'Indicator Data'!AE112)/(G$136-G$135)*10)))</f>
        <v>7.16</v>
      </c>
      <c r="H110" s="14">
        <f>IF('Indicator Data'!AF112="No data","x",IF('Indicator Data'!AF112&gt;H$136,10,IF('Indicator Data'!AF112&lt;H$135,0,10-(H$136-'Indicator Data'!AF112)/(H$136-H$135)*10)))</f>
        <v>7.1750000000000007</v>
      </c>
      <c r="I110" s="54">
        <f t="shared" si="60"/>
        <v>7.1675000000000004</v>
      </c>
      <c r="J110" s="37">
        <f>SUM('Indicator Data'!P112,SUM('Indicator Data'!Q112:R112)*1000000)</f>
        <v>2220787091</v>
      </c>
      <c r="K110" s="37">
        <f>J110/'Indicator Data (national)'!$AY$13</f>
        <v>161.79394531015217</v>
      </c>
      <c r="L110" s="14">
        <f t="shared" si="37"/>
        <v>3.2358789062030429</v>
      </c>
      <c r="M110" s="14">
        <f>IF('Indicator Data'!S112="No data","x",IF('Indicator Data'!S112&gt;M$136,10,IF('Indicator Data'!S112&lt;M$135,0,10-(M$136-'Indicator Data'!S112)/(M$136-M$135)*10)))</f>
        <v>5.1936408567274581</v>
      </c>
      <c r="N110" s="135">
        <f>VLOOKUP(C110,'Indicator Data'!$C$5:$O$136,12,FALSE)/VLOOKUP(B110,'Indicator Data (national)'!$B$5:$AY$13,50,FALSE)*1000000</f>
        <v>4.3968131769578381E-2</v>
      </c>
      <c r="O110" s="14">
        <f t="shared" si="38"/>
        <v>4.3968131769585028E-3</v>
      </c>
      <c r="P110" s="54">
        <f t="shared" si="39"/>
        <v>2.811305525369153</v>
      </c>
      <c r="Q110" s="47">
        <f t="shared" si="55"/>
        <v>7.0562100794530744</v>
      </c>
      <c r="R110" s="37">
        <f>IF(AND('Indicator Data'!AK112="No data",'Indicator Data'!AL112="No data"),0,SUM('Indicator Data'!AK112:AM112))</f>
        <v>0</v>
      </c>
      <c r="S110" s="14">
        <f t="shared" si="56"/>
        <v>0</v>
      </c>
      <c r="T110" s="43">
        <f>R110/'Indicator Data'!$BE112</f>
        <v>0</v>
      </c>
      <c r="U110" s="14">
        <f t="shared" si="57"/>
        <v>0</v>
      </c>
      <c r="V110" s="15">
        <f t="shared" si="61"/>
        <v>0</v>
      </c>
      <c r="W110" s="14">
        <f>IF('Indicator Data'!Z112="No data","x",IF('Indicator Data'!Z112&gt;W$136,10,IF('Indicator Data'!Z112&lt;W$135,0,10-(W$136-'Indicator Data'!Z112)/(W$136-W$135)*10)))</f>
        <v>1.4000000000000004</v>
      </c>
      <c r="X110" s="14">
        <f>IF('Indicator Data'!Y112="No data","x",IF('Indicator Data'!Y112&gt;X$136,10,IF('Indicator Data'!Y112&lt;X$135,0,10-(X$136-'Indicator Data'!Y112)/(X$136-X$135)*10)))</f>
        <v>3.9818181818181824</v>
      </c>
      <c r="Y110" s="14">
        <f>IF('Indicator Data'!AD112="No data","x",IF('Indicator Data'!AD112&gt;Y$136,10,IF('Indicator Data'!AD112&lt;Y$135,0,10-(Y$136-'Indicator Data'!AD112)/(Y$136-Y$135)*10)))</f>
        <v>6.9166666666666661</v>
      </c>
      <c r="Z110" s="140" t="str">
        <f>IF('Indicator Data'!AA112="No data","x",'Indicator Data'!AA112/'Indicator Data'!$BE112*100000)</f>
        <v>x</v>
      </c>
      <c r="AA110" s="138" t="str">
        <f t="shared" si="43"/>
        <v>x</v>
      </c>
      <c r="AB110" s="140">
        <f>IF('Indicator Data'!AB112="No data","x",'Indicator Data'!AB112/'Indicator Data'!$BE112*100000)</f>
        <v>0</v>
      </c>
      <c r="AC110" s="138">
        <f t="shared" si="44"/>
        <v>0</v>
      </c>
      <c r="AD110" s="54">
        <f t="shared" si="45"/>
        <v>3.0746212121212122</v>
      </c>
      <c r="AE110" s="14">
        <f>IF('Indicator Data'!T112="No data","x",IF('Indicator Data'!T112&gt;AE$136,10,IF('Indicator Data'!T112&lt;AE$135,0,10-(AE$136-'Indicator Data'!T112)/(AE$136-AE$135)*10)))</f>
        <v>4.5846153846153834</v>
      </c>
      <c r="AF110" s="14">
        <f>IF('Indicator Data'!U112="No data","x",IF('Indicator Data'!U112&gt;AF$136,10,IF('Indicator Data'!U112&lt;AF$135,0,10-(AF$136-'Indicator Data'!U112)/(AF$136-AF$135)*10)))</f>
        <v>4.3556003219738537</v>
      </c>
      <c r="AG110" s="54">
        <f t="shared" si="62"/>
        <v>4.4701078532946186</v>
      </c>
      <c r="AH110" s="14">
        <f>IF('Indicator Data'!AN112="No data","x",IF('Indicator Data'!AN112&gt;AH$136,10,IF('Indicator Data'!AN112&lt;AH$135,0,10-(AH$136-'Indicator Data'!AN112)/(AH$136-AH$135)*10)))</f>
        <v>4.7158371572497728</v>
      </c>
      <c r="AI110" s="14">
        <f>IF('Indicator Data'!AS112="No data","x",IF('Indicator Data'!AS112&gt;AI$136,10,IF('Indicator Data'!AS112&lt;AI$135,0,10-(AI$136-'Indicator Data'!AS112)/(AI$136-AI$135)*10)))</f>
        <v>6.8000719377062202</v>
      </c>
      <c r="AJ110" s="54">
        <f t="shared" si="46"/>
        <v>5.757954547477997</v>
      </c>
      <c r="AK110" s="37">
        <f>'Indicator Data'!AI112+'Indicator Data'!AH112*0.5+'Indicator Data'!AG112*0.25</f>
        <v>0</v>
      </c>
      <c r="AL110" s="44">
        <f>AK110/'Indicator Data'!BE112</f>
        <v>0</v>
      </c>
      <c r="AM110" s="54">
        <f t="shared" si="58"/>
        <v>0</v>
      </c>
      <c r="AN110" s="14">
        <f>IF('Indicator Data'!AJ112="No data","x",IF(('Indicator Data'!AJ112)^2&gt;AN$135,10,IF(('Indicator Data'!AJ112)^2&lt;AN$136,0,10-(AN$135-('Indicator Data'!AJ112)^2)/(AN$135-AN$136)*10)))</f>
        <v>1.5789473684210531</v>
      </c>
      <c r="AO110" s="54">
        <f t="shared" si="48"/>
        <v>1.5789473684210531</v>
      </c>
      <c r="AP110" s="38">
        <f t="shared" si="53"/>
        <v>3.2375390743570827</v>
      </c>
      <c r="AQ110" s="57">
        <f t="shared" si="54"/>
        <v>1.7578157698043129</v>
      </c>
    </row>
    <row r="111" spans="1:43" s="11" customFormat="1" x14ac:dyDescent="0.25">
      <c r="A111" s="11" t="s">
        <v>461</v>
      </c>
      <c r="B111" s="32" t="s">
        <v>16</v>
      </c>
      <c r="C111" s="32" t="s">
        <v>591</v>
      </c>
      <c r="D111" s="14">
        <f>IF('Indicator Data'!M113="No data",IF((0.1284*LN('Indicator Data'!BD113)-0.4735)&gt;D$136,0,IF((0.1284*LN('Indicator Data'!BD113)-0.4735)&lt;D$135,10,(D$136-(0.1284*LN('Indicator Data'!BD113)-0.4735))/(D$136-D$135)*10)),IF('Indicator Data'!M113&gt;D$136,0,IF('Indicator Data'!M113&lt;D$135,10,(D$136-'Indicator Data'!M113)/(D$136-D$135)*10)))</f>
        <v>7.5538461538461545</v>
      </c>
      <c r="E111" s="14">
        <f>IF('Indicator Data'!N113="No data","x",IF('Indicator Data'!N113&gt;E$136,10,IF('Indicator Data'!N113&lt;E$135,0,10-(E$136-'Indicator Data'!N113)/(E$136-E$135)*10)))</f>
        <v>6.45</v>
      </c>
      <c r="F111" s="54">
        <f t="shared" si="59"/>
        <v>7.0391573764188964</v>
      </c>
      <c r="G111" s="14">
        <f>IF('Indicator Data'!AE113="No data","x",IF('Indicator Data'!AE113&gt;G$136,10,IF('Indicator Data'!AE113&lt;G$135,0,10-(G$136-'Indicator Data'!AE113)/(G$136-G$135)*10)))</f>
        <v>7.16</v>
      </c>
      <c r="H111" s="14">
        <f>IF('Indicator Data'!AF113="No data","x",IF('Indicator Data'!AF113&gt;H$136,10,IF('Indicator Data'!AF113&lt;H$135,0,10-(H$136-'Indicator Data'!AF113)/(H$136-H$135)*10)))</f>
        <v>7.1750000000000007</v>
      </c>
      <c r="I111" s="54">
        <f t="shared" si="60"/>
        <v>7.1675000000000004</v>
      </c>
      <c r="J111" s="37">
        <f>SUM('Indicator Data'!P113,SUM('Indicator Data'!Q113:R113)*1000000)</f>
        <v>2220787091</v>
      </c>
      <c r="K111" s="37">
        <f>J111/'Indicator Data (national)'!$AY$13</f>
        <v>161.79394531015217</v>
      </c>
      <c r="L111" s="14">
        <f t="shared" si="37"/>
        <v>3.2358789062030429</v>
      </c>
      <c r="M111" s="14">
        <f>IF('Indicator Data'!S113="No data","x",IF('Indicator Data'!S113&gt;M$136,10,IF('Indicator Data'!S113&lt;M$135,0,10-(M$136-'Indicator Data'!S113)/(M$136-M$135)*10)))</f>
        <v>5.1936408567274581</v>
      </c>
      <c r="N111" s="135">
        <f>VLOOKUP(C111,'Indicator Data'!$C$5:$O$136,12,FALSE)/VLOOKUP(B111,'Indicator Data (national)'!$B$5:$AY$13,50,FALSE)*1000000</f>
        <v>2.8194623919051271E-2</v>
      </c>
      <c r="O111" s="14">
        <f t="shared" si="38"/>
        <v>2.8194623919048922E-3</v>
      </c>
      <c r="P111" s="54">
        <f t="shared" si="39"/>
        <v>2.8107797417741351</v>
      </c>
      <c r="Q111" s="47">
        <f t="shared" si="55"/>
        <v>6.0141486236529822</v>
      </c>
      <c r="R111" s="37">
        <f>IF(AND('Indicator Data'!AK113="No data",'Indicator Data'!AL113="No data"),0,SUM('Indicator Data'!AK113:AM113))</f>
        <v>0</v>
      </c>
      <c r="S111" s="14">
        <f t="shared" si="56"/>
        <v>0</v>
      </c>
      <c r="T111" s="43">
        <f>R111/'Indicator Data'!$BE113</f>
        <v>0</v>
      </c>
      <c r="U111" s="14">
        <f t="shared" si="57"/>
        <v>0</v>
      </c>
      <c r="V111" s="15">
        <f t="shared" si="61"/>
        <v>0</v>
      </c>
      <c r="W111" s="14">
        <f>IF('Indicator Data'!Z113="No data","x",IF('Indicator Data'!Z113&gt;W$136,10,IF('Indicator Data'!Z113&lt;W$135,0,10-(W$136-'Indicator Data'!Z113)/(W$136-W$135)*10)))</f>
        <v>1.4000000000000004</v>
      </c>
      <c r="X111" s="14">
        <f>IF('Indicator Data'!Y113="No data","x",IF('Indicator Data'!Y113&gt;X$136,10,IF('Indicator Data'!Y113&lt;X$135,0,10-(X$136-'Indicator Data'!Y113)/(X$136-X$135)*10)))</f>
        <v>3.9818181818181824</v>
      </c>
      <c r="Y111" s="14">
        <f>IF('Indicator Data'!AD113="No data","x",IF('Indicator Data'!AD113&gt;Y$136,10,IF('Indicator Data'!AD113&lt;Y$135,0,10-(Y$136-'Indicator Data'!AD113)/(Y$136-Y$135)*10)))</f>
        <v>6.9166666666666661</v>
      </c>
      <c r="Z111" s="140" t="str">
        <f>IF('Indicator Data'!AA113="No data","x",'Indicator Data'!AA113/'Indicator Data'!$BE113*100000)</f>
        <v>x</v>
      </c>
      <c r="AA111" s="138" t="str">
        <f t="shared" si="43"/>
        <v>x</v>
      </c>
      <c r="AB111" s="140">
        <f>IF('Indicator Data'!AB113="No data","x",'Indicator Data'!AB113/'Indicator Data'!$BE113*100000)</f>
        <v>0</v>
      </c>
      <c r="AC111" s="138">
        <f t="shared" si="44"/>
        <v>0</v>
      </c>
      <c r="AD111" s="54">
        <f t="shared" si="45"/>
        <v>3.0746212121212122</v>
      </c>
      <c r="AE111" s="14">
        <f>IF('Indicator Data'!T113="No data","x",IF('Indicator Data'!T113&gt;AE$136,10,IF('Indicator Data'!T113&lt;AE$135,0,10-(AE$136-'Indicator Data'!T113)/(AE$136-AE$135)*10)))</f>
        <v>4.5846153846153834</v>
      </c>
      <c r="AF111" s="14">
        <f>IF('Indicator Data'!U113="No data","x",IF('Indicator Data'!U113&gt;AF$136,10,IF('Indicator Data'!U113&lt;AF$135,0,10-(AF$136-'Indicator Data'!U113)/(AF$136-AF$135)*10)))</f>
        <v>3.0444759638947225</v>
      </c>
      <c r="AG111" s="54">
        <f t="shared" si="62"/>
        <v>3.814545674255053</v>
      </c>
      <c r="AH111" s="14">
        <f>IF('Indicator Data'!AN113="No data","x",IF('Indicator Data'!AN113&gt;AH$136,10,IF('Indicator Data'!AN113&lt;AH$135,0,10-(AH$136-'Indicator Data'!AN113)/(AH$136-AH$135)*10)))</f>
        <v>3.3921643658638292</v>
      </c>
      <c r="AI111" s="14">
        <f>IF('Indicator Data'!AS113="No data","x",IF('Indicator Data'!AS113&gt;AI$136,10,IF('Indicator Data'!AS113&lt;AI$135,0,10-(AI$136-'Indicator Data'!AS113)/(AI$136-AI$135)*10)))</f>
        <v>8.0333040185168194</v>
      </c>
      <c r="AJ111" s="54">
        <f t="shared" si="46"/>
        <v>5.7127341921903243</v>
      </c>
      <c r="AK111" s="37">
        <f>'Indicator Data'!AI113+'Indicator Data'!AH113*0.5+'Indicator Data'!AG113*0.25</f>
        <v>22126.78029614349</v>
      </c>
      <c r="AL111" s="44">
        <f>AK111/'Indicator Data'!BE113</f>
        <v>1.2369179711897322E-2</v>
      </c>
      <c r="AM111" s="54">
        <f t="shared" si="58"/>
        <v>1.2369179711897331</v>
      </c>
      <c r="AN111" s="14">
        <f>IF('Indicator Data'!AJ113="No data","x",IF(('Indicator Data'!AJ113)^2&gt;AN$135,10,IF(('Indicator Data'!AJ113)^2&lt;AN$136,0,10-(AN$135-('Indicator Data'!AJ113)^2)/(AN$135-AN$136)*10)))</f>
        <v>1.5789473684210531</v>
      </c>
      <c r="AO111" s="54">
        <f t="shared" si="48"/>
        <v>1.5789473684210531</v>
      </c>
      <c r="AP111" s="38">
        <f t="shared" si="53"/>
        <v>3.2618596926786974</v>
      </c>
      <c r="AQ111" s="57">
        <f t="shared" si="54"/>
        <v>1.7722726046773987</v>
      </c>
    </row>
    <row r="112" spans="1:43" s="11" customFormat="1" x14ac:dyDescent="0.25">
      <c r="A112" s="11" t="s">
        <v>462</v>
      </c>
      <c r="B112" s="32" t="s">
        <v>16</v>
      </c>
      <c r="C112" s="32" t="s">
        <v>592</v>
      </c>
      <c r="D112" s="14">
        <f>IF('Indicator Data'!M114="No data",IF((0.1284*LN('Indicator Data'!BD114)-0.4735)&gt;D$136,0,IF((0.1284*LN('Indicator Data'!BD114)-0.4735)&lt;D$135,10,(D$136-(0.1284*LN('Indicator Data'!BD114)-0.4735))/(D$136-D$135)*10)),IF('Indicator Data'!M114&gt;D$136,0,IF('Indicator Data'!M114&lt;D$135,10,(D$136-'Indicator Data'!M114)/(D$136-D$135)*10)))</f>
        <v>7.5538461538461545</v>
      </c>
      <c r="E112" s="14">
        <f>IF('Indicator Data'!N114="No data","x",IF('Indicator Data'!N114&gt;E$136,10,IF('Indicator Data'!N114&lt;E$135,0,10-(E$136-'Indicator Data'!N114)/(E$136-E$135)*10)))</f>
        <v>5.1888583333333331</v>
      </c>
      <c r="F112" s="54">
        <f t="shared" si="59"/>
        <v>6.5212285119094782</v>
      </c>
      <c r="G112" s="14">
        <f>IF('Indicator Data'!AE114="No data","x",IF('Indicator Data'!AE114&gt;G$136,10,IF('Indicator Data'!AE114&lt;G$135,0,10-(G$136-'Indicator Data'!AE114)/(G$136-G$135)*10)))</f>
        <v>7.16</v>
      </c>
      <c r="H112" s="14">
        <f>IF('Indicator Data'!AF114="No data","x",IF('Indicator Data'!AF114&gt;H$136,10,IF('Indicator Data'!AF114&lt;H$135,0,10-(H$136-'Indicator Data'!AF114)/(H$136-H$135)*10)))</f>
        <v>7.1750000000000007</v>
      </c>
      <c r="I112" s="54">
        <f t="shared" si="60"/>
        <v>7.1675000000000004</v>
      </c>
      <c r="J112" s="37">
        <f>SUM('Indicator Data'!P114,SUM('Indicator Data'!Q114:R114)*1000000)</f>
        <v>2220787091</v>
      </c>
      <c r="K112" s="37">
        <f>J112/'Indicator Data (national)'!$AY$13</f>
        <v>161.79394531015217</v>
      </c>
      <c r="L112" s="14">
        <f t="shared" si="37"/>
        <v>3.2358789062030429</v>
      </c>
      <c r="M112" s="14">
        <f>IF('Indicator Data'!S114="No data","x",IF('Indicator Data'!S114&gt;M$136,10,IF('Indicator Data'!S114&lt;M$135,0,10-(M$136-'Indicator Data'!S114)/(M$136-M$135)*10)))</f>
        <v>5.1936408567274581</v>
      </c>
      <c r="N112" s="135">
        <f>VLOOKUP(C112,'Indicator Data'!$C$5:$O$136,12,FALSE)/VLOOKUP(B112,'Indicator Data (national)'!$B$5:$AY$13,50,FALSE)*1000000</f>
        <v>2.2681846399623021E-2</v>
      </c>
      <c r="O112" s="14">
        <f t="shared" si="38"/>
        <v>2.2681846399628114E-3</v>
      </c>
      <c r="P112" s="54">
        <f t="shared" si="39"/>
        <v>2.8105959825234876</v>
      </c>
      <c r="Q112" s="47">
        <f t="shared" si="55"/>
        <v>5.7551382515856115</v>
      </c>
      <c r="R112" s="37">
        <f>IF(AND('Indicator Data'!AK114="No data",'Indicator Data'!AL114="No data"),0,SUM('Indicator Data'!AK114:AM114))</f>
        <v>0</v>
      </c>
      <c r="S112" s="14">
        <f t="shared" si="56"/>
        <v>0</v>
      </c>
      <c r="T112" s="43">
        <f>R112/'Indicator Data'!$BE114</f>
        <v>0</v>
      </c>
      <c r="U112" s="14">
        <f t="shared" si="57"/>
        <v>0</v>
      </c>
      <c r="V112" s="15">
        <f t="shared" si="61"/>
        <v>0</v>
      </c>
      <c r="W112" s="14">
        <f>IF('Indicator Data'!Z114="No data","x",IF('Indicator Data'!Z114&gt;W$136,10,IF('Indicator Data'!Z114&lt;W$135,0,10-(W$136-'Indicator Data'!Z114)/(W$136-W$135)*10)))</f>
        <v>1.4000000000000004</v>
      </c>
      <c r="X112" s="14">
        <f>IF('Indicator Data'!Y114="No data","x",IF('Indicator Data'!Y114&gt;X$136,10,IF('Indicator Data'!Y114&lt;X$135,0,10-(X$136-'Indicator Data'!Y114)/(X$136-X$135)*10)))</f>
        <v>3.9818181818181824</v>
      </c>
      <c r="Y112" s="14">
        <f>IF('Indicator Data'!AD114="No data","x",IF('Indicator Data'!AD114&gt;Y$136,10,IF('Indicator Data'!AD114&lt;Y$135,0,10-(Y$136-'Indicator Data'!AD114)/(Y$136-Y$135)*10)))</f>
        <v>6.9166666666666661</v>
      </c>
      <c r="Z112" s="140" t="str">
        <f>IF('Indicator Data'!AA114="No data","x",'Indicator Data'!AA114/'Indicator Data'!$BE114*100000)</f>
        <v>x</v>
      </c>
      <c r="AA112" s="138" t="str">
        <f t="shared" si="43"/>
        <v>x</v>
      </c>
      <c r="AB112" s="140">
        <f>IF('Indicator Data'!AB114="No data","x",'Indicator Data'!AB114/'Indicator Data'!$BE114*100000)</f>
        <v>0.1820992768837715</v>
      </c>
      <c r="AC112" s="138">
        <f t="shared" si="44"/>
        <v>4.2010274040498548</v>
      </c>
      <c r="AD112" s="54">
        <f t="shared" si="45"/>
        <v>4.1248780631336759</v>
      </c>
      <c r="AE112" s="14">
        <f>IF('Indicator Data'!T114="No data","x",IF('Indicator Data'!T114&gt;AE$136,10,IF('Indicator Data'!T114&lt;AE$135,0,10-(AE$136-'Indicator Data'!T114)/(AE$136-AE$135)*10)))</f>
        <v>4.5846153846153834</v>
      </c>
      <c r="AF112" s="14">
        <f>IF('Indicator Data'!U114="No data","x",IF('Indicator Data'!U114&gt;AF$136,10,IF('Indicator Data'!U114&lt;AF$135,0,10-(AF$136-'Indicator Data'!U114)/(AF$136-AF$135)*10)))</f>
        <v>2.3776714664752614</v>
      </c>
      <c r="AG112" s="54">
        <f t="shared" si="62"/>
        <v>3.4811434255453224</v>
      </c>
      <c r="AH112" s="14">
        <f>IF('Indicator Data'!AN114="No data","x",IF('Indicator Data'!AN114&gt;AH$136,10,IF('Indicator Data'!AN114&lt;AH$135,0,10-(AH$136-'Indicator Data'!AN114)/(AH$136-AH$135)*10)))</f>
        <v>2.3991932660121282</v>
      </c>
      <c r="AI112" s="14">
        <f>IF('Indicator Data'!AS114="No data","x",IF('Indicator Data'!AS114&gt;AI$136,10,IF('Indicator Data'!AS114&lt;AI$135,0,10-(AI$136-'Indicator Data'!AS114)/(AI$136-AI$135)*10)))</f>
        <v>3.8000065360392545</v>
      </c>
      <c r="AJ112" s="54">
        <f t="shared" si="46"/>
        <v>3.0995999010256914</v>
      </c>
      <c r="AK112" s="37">
        <f>'Indicator Data'!AI114+'Indicator Data'!AH114*0.5+'Indicator Data'!AG114*0.25</f>
        <v>0</v>
      </c>
      <c r="AL112" s="44">
        <f>AK112/'Indicator Data'!BE114</f>
        <v>0</v>
      </c>
      <c r="AM112" s="54">
        <f t="shared" si="58"/>
        <v>0</v>
      </c>
      <c r="AN112" s="14">
        <f>IF('Indicator Data'!AJ114="No data","x",IF(('Indicator Data'!AJ114)^2&gt;AN$135,10,IF(('Indicator Data'!AJ114)^2&lt;AN$136,0,10-(AN$135-('Indicator Data'!AJ114)^2)/(AN$135-AN$136)*10)))</f>
        <v>1.5789473684210531</v>
      </c>
      <c r="AO112" s="54">
        <f t="shared" si="48"/>
        <v>1.5789473684210531</v>
      </c>
      <c r="AP112" s="38">
        <f t="shared" si="53"/>
        <v>2.5784236314401729</v>
      </c>
      <c r="AQ112" s="57">
        <f t="shared" si="54"/>
        <v>1.374189695026331</v>
      </c>
    </row>
    <row r="113" spans="1:43" s="11" customFormat="1" x14ac:dyDescent="0.25">
      <c r="A113" s="11" t="s">
        <v>463</v>
      </c>
      <c r="B113" s="32" t="s">
        <v>4</v>
      </c>
      <c r="C113" s="32" t="s">
        <v>593</v>
      </c>
      <c r="D113" s="14">
        <f>IF('Indicator Data'!M115="No data",IF((0.1284*LN('Indicator Data'!BD115)-0.4735)&gt;D$136,0,IF((0.1284*LN('Indicator Data'!BD115)-0.4735)&lt;D$135,10,(D$136-(0.1284*LN('Indicator Data'!BD115)-0.4735))/(D$136-D$135)*10)),IF('Indicator Data'!M115&gt;D$136,0,IF('Indicator Data'!M115&lt;D$135,10,(D$136-'Indicator Data'!M115)/(D$136-D$135)*10)))</f>
        <v>9.2307692307692317</v>
      </c>
      <c r="E113" s="14">
        <f>IF('Indicator Data'!N115="No data","x",IF('Indicator Data'!N115&gt;E$136,10,IF('Indicator Data'!N115&lt;E$135,0,10-(E$136-'Indicator Data'!N115)/(E$136-E$135)*10)))</f>
        <v>5.7333333333333334</v>
      </c>
      <c r="F113" s="54">
        <f t="shared" si="59"/>
        <v>7.9311644482364896</v>
      </c>
      <c r="G113" s="14">
        <f>IF('Indicator Data'!AE115="No data","x",IF('Indicator Data'!AE115&gt;G$136,10,IF('Indicator Data'!AE115&lt;G$135,0,10-(G$136-'Indicator Data'!AE115)/(G$136-G$135)*10)))</f>
        <v>9.4266666666666659</v>
      </c>
      <c r="H113" s="14">
        <f>IF('Indicator Data'!AF115="No data","x",IF('Indicator Data'!AF115&gt;H$136,10,IF('Indicator Data'!AF115&lt;H$135,0,10-(H$136-'Indicator Data'!AF115)/(H$136-H$135)*10)))</f>
        <v>2.4999999999999991</v>
      </c>
      <c r="I113" s="54">
        <f t="shared" si="60"/>
        <v>5.9633333333333329</v>
      </c>
      <c r="J113" s="37">
        <f>SUM('Indicator Data'!P115,SUM('Indicator Data'!Q115:R115)*1000000)</f>
        <v>1933482670</v>
      </c>
      <c r="K113" s="37">
        <f>J113/'Indicator Data (national)'!$AY$7</f>
        <v>155.32258102091271</v>
      </c>
      <c r="L113" s="14">
        <f t="shared" si="37"/>
        <v>3.1064516204182544</v>
      </c>
      <c r="M113" s="14">
        <f>IF('Indicator Data'!S115="No data","x",IF('Indicator Data'!S115&gt;M$136,10,IF('Indicator Data'!S115&lt;M$135,0,10-(M$136-'Indicator Data'!S115)/(M$136-M$135)*10)))</f>
        <v>2.6091512063290692</v>
      </c>
      <c r="N113" s="135">
        <f>VLOOKUP(C113,'Indicator Data'!$C$5:$O$136,12,FALSE)/VLOOKUP(B113,'Indicator Data (national)'!$B$5:$AY$13,50,FALSE)*1000000</f>
        <v>2.7634572939406778E-2</v>
      </c>
      <c r="O113" s="14">
        <f t="shared" si="38"/>
        <v>2.7634572939412294E-3</v>
      </c>
      <c r="P113" s="54">
        <f t="shared" si="39"/>
        <v>1.9061220946804216</v>
      </c>
      <c r="Q113" s="47">
        <f t="shared" si="55"/>
        <v>5.932946081121683</v>
      </c>
      <c r="R113" s="37">
        <f>IF(AND('Indicator Data'!AK115="No data",'Indicator Data'!AL115="No data"),0,SUM('Indicator Data'!AK115:AM115))</f>
        <v>0</v>
      </c>
      <c r="S113" s="14">
        <f t="shared" si="56"/>
        <v>0</v>
      </c>
      <c r="T113" s="43">
        <f>R113/'Indicator Data'!$BE115</f>
        <v>0</v>
      </c>
      <c r="U113" s="14">
        <f t="shared" si="57"/>
        <v>0</v>
      </c>
      <c r="V113" s="15">
        <f t="shared" si="61"/>
        <v>0</v>
      </c>
      <c r="W113" s="14">
        <f>IF('Indicator Data'!Z115="No data","x",IF('Indicator Data'!Z115&gt;W$136,10,IF('Indicator Data'!Z115&lt;W$135,0,10-(W$136-'Indicator Data'!Z115)/(W$136-W$135)*10)))</f>
        <v>6.2</v>
      </c>
      <c r="X113" s="14">
        <f>IF('Indicator Data'!Y115="No data","x",IF('Indicator Data'!Y115&gt;X$136,10,IF('Indicator Data'!Y115&lt;X$135,0,10-(X$136-'Indicator Data'!Y115)/(X$136-X$135)*10)))</f>
        <v>4.0181818181818185</v>
      </c>
      <c r="Y113" s="14">
        <f>IF('Indicator Data'!AD115="No data","x",IF('Indicator Data'!AD115&gt;Y$136,10,IF('Indicator Data'!AD115&lt;Y$135,0,10-(Y$136-'Indicator Data'!AD115)/(Y$136-Y$135)*10)))</f>
        <v>10</v>
      </c>
      <c r="Z113" s="140">
        <f>IF('Indicator Data'!AA115="No data","x",'Indicator Data'!AA115/'Indicator Data'!$BE115*100000)</f>
        <v>0</v>
      </c>
      <c r="AA113" s="138">
        <f t="shared" si="43"/>
        <v>0</v>
      </c>
      <c r="AB113" s="140">
        <f>IF('Indicator Data'!AB115="No data","x",'Indicator Data'!AB115/'Indicator Data'!$BE115*100000)</f>
        <v>0</v>
      </c>
      <c r="AC113" s="138">
        <f t="shared" si="44"/>
        <v>0</v>
      </c>
      <c r="AD113" s="54">
        <f t="shared" si="45"/>
        <v>4.0436363636363639</v>
      </c>
      <c r="AE113" s="14">
        <f>IF('Indicator Data'!T115="No data","x",IF('Indicator Data'!T115&gt;AE$136,10,IF('Indicator Data'!T115&lt;AE$135,0,10-(AE$136-'Indicator Data'!T115)/(AE$136-AE$135)*10)))</f>
        <v>10</v>
      </c>
      <c r="AF113" s="14">
        <f>IF('Indicator Data'!U115="No data","x",IF('Indicator Data'!U115&gt;AF$136,10,IF('Indicator Data'!U115&lt;AF$135,0,10-(AF$136-'Indicator Data'!U115)/(AF$136-AF$135)*10)))</f>
        <v>5.3111120510976688</v>
      </c>
      <c r="AG113" s="54">
        <f t="shared" si="62"/>
        <v>7.6555560255488349</v>
      </c>
      <c r="AH113" s="14">
        <f>IF('Indicator Data'!AN115="No data","x",IF('Indicator Data'!AN115&gt;AH$136,10,IF('Indicator Data'!AN115&lt;AH$135,0,10-(AH$136-'Indicator Data'!AN115)/(AH$136-AH$135)*10)))</f>
        <v>6.9038034594647346</v>
      </c>
      <c r="AI113" s="14">
        <f>IF('Indicator Data'!AS115="No data","x",IF('Indicator Data'!AS115&gt;AI$136,10,IF('Indicator Data'!AS115&lt;AI$135,0,10-(AI$136-'Indicator Data'!AS115)/(AI$136-AI$135)*10)))</f>
        <v>6.8001171045890363</v>
      </c>
      <c r="AJ113" s="54">
        <f t="shared" si="46"/>
        <v>6.8519602820268855</v>
      </c>
      <c r="AK113" s="37">
        <f>'Indicator Data'!AI115+'Indicator Data'!AH115*0.5+'Indicator Data'!AG115*0.25</f>
        <v>108262.83811360806</v>
      </c>
      <c r="AL113" s="44">
        <f>AK113/'Indicator Data'!BE115</f>
        <v>0.22164206157665153</v>
      </c>
      <c r="AM113" s="54">
        <f t="shared" si="58"/>
        <v>10</v>
      </c>
      <c r="AN113" s="14">
        <f>IF('Indicator Data'!AJ115="No data","x",IF(('Indicator Data'!AJ115)^2&gt;AN$135,10,IF(('Indicator Data'!AJ115)^2&lt;AN$136,0,10-(AN$135-('Indicator Data'!AJ115)^2)/(AN$135-AN$136)*10)))</f>
        <v>1.5789473684210531</v>
      </c>
      <c r="AO113" s="54">
        <f t="shared" si="48"/>
        <v>1.5789473684210531</v>
      </c>
      <c r="AP113" s="38">
        <f t="shared" si="53"/>
        <v>7.0521880596407671</v>
      </c>
      <c r="AQ113" s="57">
        <f t="shared" si="54"/>
        <v>4.3955214112904653</v>
      </c>
    </row>
    <row r="114" spans="1:43" s="11" customFormat="1" x14ac:dyDescent="0.25">
      <c r="A114" s="11" t="s">
        <v>464</v>
      </c>
      <c r="B114" s="32" t="s">
        <v>4</v>
      </c>
      <c r="C114" s="32" t="s">
        <v>594</v>
      </c>
      <c r="D114" s="14">
        <f>IF('Indicator Data'!M116="No data",IF((0.1284*LN('Indicator Data'!BD116)-0.4735)&gt;D$136,0,IF((0.1284*LN('Indicator Data'!BD116)-0.4735)&lt;D$135,10,(D$136-(0.1284*LN('Indicator Data'!BD116)-0.4735))/(D$136-D$135)*10)),IF('Indicator Data'!M116&gt;D$136,0,IF('Indicator Data'!M116&lt;D$135,10,(D$136-'Indicator Data'!M116)/(D$136-D$135)*10)))</f>
        <v>8.815384615384616</v>
      </c>
      <c r="E114" s="14">
        <f>IF('Indicator Data'!N116="No data","x",IF('Indicator Data'!N116&gt;E$136,10,IF('Indicator Data'!N116&lt;E$135,0,10-(E$136-'Indicator Data'!N116)/(E$136-E$135)*10)))</f>
        <v>5.7333333333333334</v>
      </c>
      <c r="F114" s="54">
        <f t="shared" si="59"/>
        <v>7.5974368330122433</v>
      </c>
      <c r="G114" s="14">
        <f>IF('Indicator Data'!AE116="No data","x",IF('Indicator Data'!AE116&gt;G$136,10,IF('Indicator Data'!AE116&lt;G$135,0,10-(G$136-'Indicator Data'!AE116)/(G$136-G$135)*10)))</f>
        <v>9.4266666666666659</v>
      </c>
      <c r="H114" s="14">
        <f>IF('Indicator Data'!AF116="No data","x",IF('Indicator Data'!AF116&gt;H$136,10,IF('Indicator Data'!AF116&lt;H$135,0,10-(H$136-'Indicator Data'!AF116)/(H$136-H$135)*10)))</f>
        <v>3.1749999999999998</v>
      </c>
      <c r="I114" s="54">
        <f t="shared" si="60"/>
        <v>6.3008333333333333</v>
      </c>
      <c r="J114" s="37">
        <f>SUM('Indicator Data'!P116,SUM('Indicator Data'!Q116:R116)*1000000)</f>
        <v>1933482670</v>
      </c>
      <c r="K114" s="37">
        <f>J114/'Indicator Data (national)'!$AY$7</f>
        <v>155.32258102091271</v>
      </c>
      <c r="L114" s="14">
        <f t="shared" si="37"/>
        <v>3.1064516204182544</v>
      </c>
      <c r="M114" s="14">
        <f>IF('Indicator Data'!S116="No data","x",IF('Indicator Data'!S116&gt;M$136,10,IF('Indicator Data'!S116&lt;M$135,0,10-(M$136-'Indicator Data'!S116)/(M$136-M$135)*10)))</f>
        <v>2.6091512063290692</v>
      </c>
      <c r="N114" s="135">
        <f>VLOOKUP(C114,'Indicator Data'!$C$5:$O$136,12,FALSE)/VLOOKUP(B114,'Indicator Data (national)'!$B$5:$AY$13,50,FALSE)*1000000</f>
        <v>2.7634572939406778E-2</v>
      </c>
      <c r="O114" s="14">
        <f t="shared" si="38"/>
        <v>2.7634572939412294E-3</v>
      </c>
      <c r="P114" s="54">
        <f t="shared" si="39"/>
        <v>1.9061220946804216</v>
      </c>
      <c r="Q114" s="47">
        <f t="shared" si="55"/>
        <v>5.8504572735095604</v>
      </c>
      <c r="R114" s="37">
        <f>IF(AND('Indicator Data'!AK116="No data",'Indicator Data'!AL116="No data"),0,SUM('Indicator Data'!AK116:AM116))</f>
        <v>0</v>
      </c>
      <c r="S114" s="14">
        <f t="shared" si="56"/>
        <v>0</v>
      </c>
      <c r="T114" s="43">
        <f>R114/'Indicator Data'!$BE116</f>
        <v>0</v>
      </c>
      <c r="U114" s="14">
        <f t="shared" si="57"/>
        <v>0</v>
      </c>
      <c r="V114" s="15">
        <f t="shared" si="61"/>
        <v>0</v>
      </c>
      <c r="W114" s="14">
        <f>IF('Indicator Data'!Z116="No data","x",IF('Indicator Data'!Z116&gt;W$136,10,IF('Indicator Data'!Z116&lt;W$135,0,10-(W$136-'Indicator Data'!Z116)/(W$136-W$135)*10)))</f>
        <v>6.2</v>
      </c>
      <c r="X114" s="14">
        <f>IF('Indicator Data'!Y116="No data","x",IF('Indicator Data'!Y116&gt;X$136,10,IF('Indicator Data'!Y116&lt;X$135,0,10-(X$136-'Indicator Data'!Y116)/(X$136-X$135)*10)))</f>
        <v>4.0181818181818185</v>
      </c>
      <c r="Y114" s="14">
        <f>IF('Indicator Data'!AD116="No data","x",IF('Indicator Data'!AD116&gt;Y$136,10,IF('Indicator Data'!AD116&lt;Y$135,0,10-(Y$136-'Indicator Data'!AD116)/(Y$136-Y$135)*10)))</f>
        <v>10</v>
      </c>
      <c r="Z114" s="140">
        <f>IF('Indicator Data'!AA116="No data","x",'Indicator Data'!AA116/'Indicator Data'!$BE116*100000)</f>
        <v>0</v>
      </c>
      <c r="AA114" s="138">
        <f t="shared" si="43"/>
        <v>0</v>
      </c>
      <c r="AB114" s="140">
        <f>IF('Indicator Data'!AB116="No data","x",'Indicator Data'!AB116/'Indicator Data'!$BE116*100000)</f>
        <v>0.38870123257160849</v>
      </c>
      <c r="AC114" s="138">
        <f t="shared" si="44"/>
        <v>5.2987197259375067</v>
      </c>
      <c r="AD114" s="54">
        <f t="shared" si="45"/>
        <v>5.1033803088238647</v>
      </c>
      <c r="AE114" s="14">
        <f>IF('Indicator Data'!T116="No data","x",IF('Indicator Data'!T116&gt;AE$136,10,IF('Indicator Data'!T116&lt;AE$135,0,10-(AE$136-'Indicator Data'!T116)/(AE$136-AE$135)*10)))</f>
        <v>10</v>
      </c>
      <c r="AF114" s="14">
        <f>IF('Indicator Data'!U116="No data","x",IF('Indicator Data'!U116&gt;AF$136,10,IF('Indicator Data'!U116&lt;AF$135,0,10-(AF$136-'Indicator Data'!U116)/(AF$136-AF$135)*10)))</f>
        <v>5.2220778924819395</v>
      </c>
      <c r="AG114" s="54">
        <f t="shared" si="62"/>
        <v>7.6110389462409698</v>
      </c>
      <c r="AH114" s="14">
        <f>IF('Indicator Data'!AN116="No data","x",IF('Indicator Data'!AN116&gt;AH$136,10,IF('Indicator Data'!AN116&lt;AH$135,0,10-(AH$136-'Indicator Data'!AN116)/(AH$136-AH$135)*10)))</f>
        <v>6.3849293192168926</v>
      </c>
      <c r="AI114" s="14">
        <f>IF('Indicator Data'!AS116="No data","x",IF('Indicator Data'!AS116&gt;AI$136,10,IF('Indicator Data'!AS116&lt;AI$135,0,10-(AI$136-'Indicator Data'!AS116)/(AI$136-AI$135)*10)))</f>
        <v>6.7999447960410873</v>
      </c>
      <c r="AJ114" s="54">
        <f t="shared" si="46"/>
        <v>6.5924370576289899</v>
      </c>
      <c r="AK114" s="37">
        <f>'Indicator Data'!AI116+'Indicator Data'!AH116*0.5+'Indicator Data'!AG116*0.25</f>
        <v>56986.662458017337</v>
      </c>
      <c r="AL114" s="44">
        <f>AK114/'Indicator Data'!BE116</f>
        <v>0.22150785937573547</v>
      </c>
      <c r="AM114" s="54">
        <f t="shared" si="58"/>
        <v>10</v>
      </c>
      <c r="AN114" s="14">
        <f>IF('Indicator Data'!AJ116="No data","x",IF(('Indicator Data'!AJ116)^2&gt;AN$135,10,IF(('Indicator Data'!AJ116)^2&lt;AN$136,0,10-(AN$135-('Indicator Data'!AJ116)^2)/(AN$135-AN$136)*10)))</f>
        <v>1.5789473684210531</v>
      </c>
      <c r="AO114" s="54">
        <f t="shared" si="48"/>
        <v>1.5789473684210531</v>
      </c>
      <c r="AP114" s="38">
        <f t="shared" si="53"/>
        <v>7.1249991527291456</v>
      </c>
      <c r="AQ114" s="57">
        <f t="shared" si="54"/>
        <v>4.4560278756503608</v>
      </c>
    </row>
    <row r="115" spans="1:43" s="11" customFormat="1" x14ac:dyDescent="0.25">
      <c r="A115" s="11" t="s">
        <v>465</v>
      </c>
      <c r="B115" s="32" t="s">
        <v>4</v>
      </c>
      <c r="C115" s="32" t="s">
        <v>595</v>
      </c>
      <c r="D115" s="14">
        <f>IF('Indicator Data'!M117="No data",IF((0.1284*LN('Indicator Data'!BD117)-0.4735)&gt;D$136,0,IF((0.1284*LN('Indicator Data'!BD117)-0.4735)&lt;D$135,10,(D$136-(0.1284*LN('Indicator Data'!BD117)-0.4735))/(D$136-D$135)*10)),IF('Indicator Data'!M117&gt;D$136,0,IF('Indicator Data'!M117&lt;D$135,10,(D$136-'Indicator Data'!M117)/(D$136-D$135)*10)))</f>
        <v>7.7384615384615376</v>
      </c>
      <c r="E115" s="14">
        <f>IF('Indicator Data'!N117="No data","x",IF('Indicator Data'!N117&gt;E$136,10,IF('Indicator Data'!N117&lt;E$135,0,10-(E$136-'Indicator Data'!N117)/(E$136-E$135)*10)))</f>
        <v>5.7333333333333334</v>
      </c>
      <c r="F115" s="54">
        <f t="shared" si="59"/>
        <v>6.8523131675563098</v>
      </c>
      <c r="G115" s="14">
        <f>IF('Indicator Data'!AE117="No data","x",IF('Indicator Data'!AE117&gt;G$136,10,IF('Indicator Data'!AE117&lt;G$135,0,10-(G$136-'Indicator Data'!AE117)/(G$136-G$135)*10)))</f>
        <v>9.4266666666666659</v>
      </c>
      <c r="H115" s="14">
        <f>IF('Indicator Data'!AF117="No data","x",IF('Indicator Data'!AF117&gt;H$136,10,IF('Indicator Data'!AF117&lt;H$135,0,10-(H$136-'Indicator Data'!AF117)/(H$136-H$135)*10)))</f>
        <v>4.9250000000000007</v>
      </c>
      <c r="I115" s="54">
        <f t="shared" si="60"/>
        <v>7.1758333333333333</v>
      </c>
      <c r="J115" s="37">
        <f>SUM('Indicator Data'!P117,SUM('Indicator Data'!Q117:R117)*1000000)</f>
        <v>1933482670</v>
      </c>
      <c r="K115" s="37">
        <f>J115/'Indicator Data (national)'!$AY$7</f>
        <v>155.32258102091271</v>
      </c>
      <c r="L115" s="14">
        <f t="shared" si="37"/>
        <v>3.1064516204182544</v>
      </c>
      <c r="M115" s="14">
        <f>IF('Indicator Data'!S117="No data","x",IF('Indicator Data'!S117&gt;M$136,10,IF('Indicator Data'!S117&lt;M$135,0,10-(M$136-'Indicator Data'!S117)/(M$136-M$135)*10)))</f>
        <v>2.6091512063290692</v>
      </c>
      <c r="N115" s="135">
        <f>VLOOKUP(C115,'Indicator Data'!$C$5:$O$136,12,FALSE)/VLOOKUP(B115,'Indicator Data (national)'!$B$5:$AY$13,50,FALSE)*1000000</f>
        <v>2.7634572939406778E-2</v>
      </c>
      <c r="O115" s="14">
        <f t="shared" si="38"/>
        <v>2.7634572939412294E-3</v>
      </c>
      <c r="P115" s="54">
        <f t="shared" si="39"/>
        <v>1.9061220946804216</v>
      </c>
      <c r="Q115" s="47">
        <f t="shared" si="55"/>
        <v>5.6966454407815927</v>
      </c>
      <c r="R115" s="37">
        <f>IF(AND('Indicator Data'!AK117="No data",'Indicator Data'!AL117="No data"),0,SUM('Indicator Data'!AK117:AM117))</f>
        <v>0</v>
      </c>
      <c r="S115" s="14">
        <f t="shared" si="56"/>
        <v>0</v>
      </c>
      <c r="T115" s="43">
        <f>R115/'Indicator Data'!$BE117</f>
        <v>0</v>
      </c>
      <c r="U115" s="14">
        <f t="shared" si="57"/>
        <v>0</v>
      </c>
      <c r="V115" s="15">
        <f t="shared" si="61"/>
        <v>0</v>
      </c>
      <c r="W115" s="14">
        <f>IF('Indicator Data'!Z117="No data","x",IF('Indicator Data'!Z117&gt;W$136,10,IF('Indicator Data'!Z117&lt;W$135,0,10-(W$136-'Indicator Data'!Z117)/(W$136-W$135)*10)))</f>
        <v>6.2</v>
      </c>
      <c r="X115" s="14">
        <f>IF('Indicator Data'!Y117="No data","x",IF('Indicator Data'!Y117&gt;X$136,10,IF('Indicator Data'!Y117&lt;X$135,0,10-(X$136-'Indicator Data'!Y117)/(X$136-X$135)*10)))</f>
        <v>4.0181818181818185</v>
      </c>
      <c r="Y115" s="14">
        <f>IF('Indicator Data'!AD117="No data","x",IF('Indicator Data'!AD117&gt;Y$136,10,IF('Indicator Data'!AD117&lt;Y$135,0,10-(Y$136-'Indicator Data'!AD117)/(Y$136-Y$135)*10)))</f>
        <v>10</v>
      </c>
      <c r="Z115" s="140">
        <f>IF('Indicator Data'!AA117="No data","x",'Indicator Data'!AA117/'Indicator Data'!$BE117*100000)</f>
        <v>0</v>
      </c>
      <c r="AA115" s="138">
        <f t="shared" si="43"/>
        <v>0</v>
      </c>
      <c r="AB115" s="140">
        <f>IF('Indicator Data'!AB117="No data","x",'Indicator Data'!AB117/'Indicator Data'!$BE117*100000)</f>
        <v>0</v>
      </c>
      <c r="AC115" s="138">
        <f t="shared" si="44"/>
        <v>0</v>
      </c>
      <c r="AD115" s="54">
        <f t="shared" si="45"/>
        <v>4.0436363636363639</v>
      </c>
      <c r="AE115" s="14">
        <f>IF('Indicator Data'!T117="No data","x",IF('Indicator Data'!T117&gt;AE$136,10,IF('Indicator Data'!T117&lt;AE$135,0,10-(AE$136-'Indicator Data'!T117)/(AE$136-AE$135)*10)))</f>
        <v>10</v>
      </c>
      <c r="AF115" s="14">
        <f>IF('Indicator Data'!U117="No data","x",IF('Indicator Data'!U117&gt;AF$136,10,IF('Indicator Data'!U117&lt;AF$135,0,10-(AF$136-'Indicator Data'!U117)/(AF$136-AF$135)*10)))</f>
        <v>10</v>
      </c>
      <c r="AG115" s="54">
        <f t="shared" si="62"/>
        <v>10</v>
      </c>
      <c r="AH115" s="14">
        <f>IF('Indicator Data'!AN117="No data","x",IF('Indicator Data'!AN117&gt;AH$136,10,IF('Indicator Data'!AN117&lt;AH$135,0,10-(AH$136-'Indicator Data'!AN117)/(AH$136-AH$135)*10)))</f>
        <v>10</v>
      </c>
      <c r="AI115" s="14">
        <f>IF('Indicator Data'!AS117="No data","x",IF('Indicator Data'!AS117&gt;AI$136,10,IF('Indicator Data'!AS117&lt;AI$135,0,10-(AI$136-'Indicator Data'!AS117)/(AI$136-AI$135)*10)))</f>
        <v>6.7996721138082403</v>
      </c>
      <c r="AJ115" s="54">
        <f t="shared" si="46"/>
        <v>8.3998360569041211</v>
      </c>
      <c r="AK115" s="37">
        <f>'Indicator Data'!AI117+'Indicator Data'!AH117*0.5+'Indicator Data'!AG117*0.25</f>
        <v>0</v>
      </c>
      <c r="AL115" s="44">
        <f>AK115/'Indicator Data'!BE117</f>
        <v>0</v>
      </c>
      <c r="AM115" s="54">
        <f t="shared" si="58"/>
        <v>0</v>
      </c>
      <c r="AN115" s="14" t="str">
        <f>IF('Indicator Data'!AJ117="No data","x",IF(('Indicator Data'!AJ117)^2&gt;AN$135,10,IF(('Indicator Data'!AJ117)^2&lt;AN$136,0,10-(AN$135-('Indicator Data'!AJ117)^2)/(AN$135-AN$136)*10)))</f>
        <v>x</v>
      </c>
      <c r="AO115" s="54" t="str">
        <f t="shared" si="48"/>
        <v>x</v>
      </c>
      <c r="AP115" s="38">
        <f t="shared" si="53"/>
        <v>7.1892861512696289</v>
      </c>
      <c r="AQ115" s="57">
        <f t="shared" si="54"/>
        <v>4.5099117589382356</v>
      </c>
    </row>
    <row r="116" spans="1:43" s="11" customFormat="1" x14ac:dyDescent="0.25">
      <c r="A116" s="11" t="s">
        <v>466</v>
      </c>
      <c r="B116" s="32" t="s">
        <v>4</v>
      </c>
      <c r="C116" s="32" t="s">
        <v>596</v>
      </c>
      <c r="D116" s="14">
        <f>IF('Indicator Data'!M118="No data",IF((0.1284*LN('Indicator Data'!BD118)-0.4735)&gt;D$136,0,IF((0.1284*LN('Indicator Data'!BD118)-0.4735)&lt;D$135,10,(D$136-(0.1284*LN('Indicator Data'!BD118)-0.4735))/(D$136-D$135)*10)),IF('Indicator Data'!M118&gt;D$136,0,IF('Indicator Data'!M118&lt;D$135,10,(D$136-'Indicator Data'!M118)/(D$136-D$135)*10)))</f>
        <v>7.8461538461538467</v>
      </c>
      <c r="E116" s="14">
        <f>IF('Indicator Data'!N118="No data","x",IF('Indicator Data'!N118&gt;E$136,10,IF('Indicator Data'!N118&lt;E$135,0,10-(E$136-'Indicator Data'!N118)/(E$136-E$135)*10)))</f>
        <v>5.7333333333333334</v>
      </c>
      <c r="F116" s="54">
        <f t="shared" si="59"/>
        <v>6.9208587768379957</v>
      </c>
      <c r="G116" s="14">
        <f>IF('Indicator Data'!AE118="No data","x",IF('Indicator Data'!AE118&gt;G$136,10,IF('Indicator Data'!AE118&lt;G$135,0,10-(G$136-'Indicator Data'!AE118)/(G$136-G$135)*10)))</f>
        <v>9.4266666666666659</v>
      </c>
      <c r="H116" s="14">
        <f>IF('Indicator Data'!AF118="No data","x",IF('Indicator Data'!AF118&gt;H$136,10,IF('Indicator Data'!AF118&lt;H$135,0,10-(H$136-'Indicator Data'!AF118)/(H$136-H$135)*10)))</f>
        <v>4.75</v>
      </c>
      <c r="I116" s="54">
        <f t="shared" si="60"/>
        <v>7.0883333333333329</v>
      </c>
      <c r="J116" s="37">
        <f>SUM('Indicator Data'!P118,SUM('Indicator Data'!Q118:R118)*1000000)</f>
        <v>1933482670</v>
      </c>
      <c r="K116" s="37">
        <f>J116/'Indicator Data (national)'!$AY$7</f>
        <v>155.32258102091271</v>
      </c>
      <c r="L116" s="14">
        <f t="shared" si="37"/>
        <v>3.1064516204182544</v>
      </c>
      <c r="M116" s="14">
        <f>IF('Indicator Data'!S118="No data","x",IF('Indicator Data'!S118&gt;M$136,10,IF('Indicator Data'!S118&lt;M$135,0,10-(M$136-'Indicator Data'!S118)/(M$136-M$135)*10)))</f>
        <v>2.6091512063290692</v>
      </c>
      <c r="N116" s="135">
        <f>VLOOKUP(C116,'Indicator Data'!$C$5:$O$136,12,FALSE)/VLOOKUP(B116,'Indicator Data (national)'!$B$5:$AY$13,50,FALSE)*1000000</f>
        <v>2.7634572939406778E-2</v>
      </c>
      <c r="O116" s="14">
        <f t="shared" si="38"/>
        <v>2.7634572939412294E-3</v>
      </c>
      <c r="P116" s="54">
        <f t="shared" si="39"/>
        <v>1.9061220946804216</v>
      </c>
      <c r="Q116" s="47">
        <f t="shared" si="55"/>
        <v>5.7090432454224356</v>
      </c>
      <c r="R116" s="37">
        <f>IF(AND('Indicator Data'!AK118="No data",'Indicator Data'!AL118="No data"),0,SUM('Indicator Data'!AK118:AM118))</f>
        <v>0</v>
      </c>
      <c r="S116" s="14">
        <f t="shared" si="56"/>
        <v>0</v>
      </c>
      <c r="T116" s="43">
        <f>R116/'Indicator Data'!$BE118</f>
        <v>0</v>
      </c>
      <c r="U116" s="14">
        <f t="shared" si="57"/>
        <v>0</v>
      </c>
      <c r="V116" s="15">
        <f t="shared" si="61"/>
        <v>0</v>
      </c>
      <c r="W116" s="14">
        <f>IF('Indicator Data'!Z118="No data","x",IF('Indicator Data'!Z118&gt;W$136,10,IF('Indicator Data'!Z118&lt;W$135,0,10-(W$136-'Indicator Data'!Z118)/(W$136-W$135)*10)))</f>
        <v>6.2</v>
      </c>
      <c r="X116" s="14">
        <f>IF('Indicator Data'!Y118="No data","x",IF('Indicator Data'!Y118&gt;X$136,10,IF('Indicator Data'!Y118&lt;X$135,0,10-(X$136-'Indicator Data'!Y118)/(X$136-X$135)*10)))</f>
        <v>4.0181818181818185</v>
      </c>
      <c r="Y116" s="14">
        <f>IF('Indicator Data'!AD118="No data","x",IF('Indicator Data'!AD118&gt;Y$136,10,IF('Indicator Data'!AD118&lt;Y$135,0,10-(Y$136-'Indicator Data'!AD118)/(Y$136-Y$135)*10)))</f>
        <v>10</v>
      </c>
      <c r="Z116" s="140">
        <f>IF('Indicator Data'!AA118="No data","x",'Indicator Data'!AA118/'Indicator Data'!$BE118*100000)</f>
        <v>0</v>
      </c>
      <c r="AA116" s="138">
        <f t="shared" si="43"/>
        <v>0</v>
      </c>
      <c r="AB116" s="140">
        <f>IF('Indicator Data'!AB118="No data","x",'Indicator Data'!AB118/'Indicator Data'!$BE118*100000)</f>
        <v>0.51864978173488352</v>
      </c>
      <c r="AC116" s="138">
        <f t="shared" si="44"/>
        <v>5.7162473315533875</v>
      </c>
      <c r="AD116" s="54">
        <f t="shared" si="45"/>
        <v>5.1868858299470411</v>
      </c>
      <c r="AE116" s="14">
        <f>IF('Indicator Data'!T118="No data","x",IF('Indicator Data'!T118&gt;AE$136,10,IF('Indicator Data'!T118&lt;AE$135,0,10-(AE$136-'Indicator Data'!T118)/(AE$136-AE$135)*10)))</f>
        <v>10</v>
      </c>
      <c r="AF116" s="14">
        <f>IF('Indicator Data'!U118="No data","x",IF('Indicator Data'!U118&gt;AF$136,10,IF('Indicator Data'!U118&lt;AF$135,0,10-(AF$136-'Indicator Data'!U118)/(AF$136-AF$135)*10)))</f>
        <v>2.822216007642341</v>
      </c>
      <c r="AG116" s="54">
        <f t="shared" si="62"/>
        <v>6.4111080038211705</v>
      </c>
      <c r="AH116" s="14">
        <f>IF('Indicator Data'!AN118="No data","x",IF('Indicator Data'!AN118&gt;AH$136,10,IF('Indicator Data'!AN118&lt;AH$135,0,10-(AH$136-'Indicator Data'!AN118)/(AH$136-AH$135)*10)))</f>
        <v>1.557129917987023</v>
      </c>
      <c r="AI116" s="14">
        <f>IF('Indicator Data'!AS118="No data","x",IF('Indicator Data'!AS118&gt;AI$136,10,IF('Indicator Data'!AS118&lt;AI$135,0,10-(AI$136-'Indicator Data'!AS118)/(AI$136-AI$135)*10)))</f>
        <v>6.8000876790285822</v>
      </c>
      <c r="AJ116" s="54">
        <f t="shared" si="46"/>
        <v>4.1786087985078026</v>
      </c>
      <c r="AK116" s="37">
        <f>'Indicator Data'!AI118+'Indicator Data'!AH118*0.5+'Indicator Data'!AG118*0.25</f>
        <v>19845.067114099766</v>
      </c>
      <c r="AL116" s="44">
        <f>AK116/'Indicator Data'!BE118</f>
        <v>3.430879909080653E-2</v>
      </c>
      <c r="AM116" s="54">
        <f t="shared" si="58"/>
        <v>3.4308799090806534</v>
      </c>
      <c r="AN116" s="14">
        <f>IF('Indicator Data'!AJ118="No data","x",IF(('Indicator Data'!AJ118)^2&gt;AN$135,10,IF(('Indicator Data'!AJ118)^2&lt;AN$136,0,10-(AN$135-('Indicator Data'!AJ118)^2)/(AN$135-AN$136)*10)))</f>
        <v>0</v>
      </c>
      <c r="AO116" s="54">
        <f t="shared" si="48"/>
        <v>0</v>
      </c>
      <c r="AP116" s="38">
        <f t="shared" si="53"/>
        <v>4.1392246873060241</v>
      </c>
      <c r="AQ116" s="57">
        <f t="shared" si="54"/>
        <v>2.3096677801030987</v>
      </c>
    </row>
    <row r="117" spans="1:43" s="11" customFormat="1" x14ac:dyDescent="0.25">
      <c r="A117" s="11" t="s">
        <v>467</v>
      </c>
      <c r="B117" s="32" t="s">
        <v>4</v>
      </c>
      <c r="C117" s="32" t="s">
        <v>597</v>
      </c>
      <c r="D117" s="14">
        <f>IF('Indicator Data'!M119="No data",IF((0.1284*LN('Indicator Data'!BD119)-0.4735)&gt;D$136,0,IF((0.1284*LN('Indicator Data'!BD119)-0.4735)&lt;D$135,10,(D$136-(0.1284*LN('Indicator Data'!BD119)-0.4735))/(D$136-D$135)*10)),IF('Indicator Data'!M119&gt;D$136,0,IF('Indicator Data'!M119&lt;D$135,10,(D$136-'Indicator Data'!M119)/(D$136-D$135)*10)))</f>
        <v>7.7384615384615376</v>
      </c>
      <c r="E117" s="14">
        <f>IF('Indicator Data'!N119="No data","x",IF('Indicator Data'!N119&gt;E$136,10,IF('Indicator Data'!N119&lt;E$135,0,10-(E$136-'Indicator Data'!N119)/(E$136-E$135)*10)))</f>
        <v>5.7333333333333334</v>
      </c>
      <c r="F117" s="54">
        <f t="shared" si="59"/>
        <v>6.8523131675563098</v>
      </c>
      <c r="G117" s="14">
        <f>IF('Indicator Data'!AE119="No data","x",IF('Indicator Data'!AE119&gt;G$136,10,IF('Indicator Data'!AE119&lt;G$135,0,10-(G$136-'Indicator Data'!AE119)/(G$136-G$135)*10)))</f>
        <v>9.4266666666666659</v>
      </c>
      <c r="H117" s="14">
        <f>IF('Indicator Data'!AF119="No data","x",IF('Indicator Data'!AF119&gt;H$136,10,IF('Indicator Data'!AF119&lt;H$135,0,10-(H$136-'Indicator Data'!AF119)/(H$136-H$135)*10)))</f>
        <v>4.9250000000000007</v>
      </c>
      <c r="I117" s="54">
        <f t="shared" si="60"/>
        <v>7.1758333333333333</v>
      </c>
      <c r="J117" s="37">
        <f>SUM('Indicator Data'!P119,SUM('Indicator Data'!Q119:R119)*1000000)</f>
        <v>1933482670</v>
      </c>
      <c r="K117" s="37">
        <f>J117/'Indicator Data (national)'!$AY$7</f>
        <v>155.32258102091271</v>
      </c>
      <c r="L117" s="14">
        <f t="shared" si="37"/>
        <v>3.1064516204182544</v>
      </c>
      <c r="M117" s="14">
        <f>IF('Indicator Data'!S119="No data","x",IF('Indicator Data'!S119&gt;M$136,10,IF('Indicator Data'!S119&lt;M$135,0,10-(M$136-'Indicator Data'!S119)/(M$136-M$135)*10)))</f>
        <v>2.6091512063290692</v>
      </c>
      <c r="N117" s="135">
        <f>VLOOKUP(C117,'Indicator Data'!$C$5:$O$136,12,FALSE)/VLOOKUP(B117,'Indicator Data (national)'!$B$5:$AY$13,50,FALSE)*1000000</f>
        <v>2.7634572939406778E-2</v>
      </c>
      <c r="O117" s="14">
        <f t="shared" si="38"/>
        <v>2.7634572939412294E-3</v>
      </c>
      <c r="P117" s="54">
        <f t="shared" si="39"/>
        <v>1.9061220946804216</v>
      </c>
      <c r="Q117" s="47">
        <f t="shared" si="55"/>
        <v>5.6966454407815927</v>
      </c>
      <c r="R117" s="37">
        <f>IF(AND('Indicator Data'!AK119="No data",'Indicator Data'!AL119="No data"),0,SUM('Indicator Data'!AK119:AM119))</f>
        <v>0</v>
      </c>
      <c r="S117" s="14">
        <f t="shared" si="56"/>
        <v>0</v>
      </c>
      <c r="T117" s="43">
        <f>R117/'Indicator Data'!$BE119</f>
        <v>0</v>
      </c>
      <c r="U117" s="14">
        <f t="shared" si="57"/>
        <v>0</v>
      </c>
      <c r="V117" s="15">
        <f t="shared" si="61"/>
        <v>0</v>
      </c>
      <c r="W117" s="14">
        <f>IF('Indicator Data'!Z119="No data","x",IF('Indicator Data'!Z119&gt;W$136,10,IF('Indicator Data'!Z119&lt;W$135,0,10-(W$136-'Indicator Data'!Z119)/(W$136-W$135)*10)))</f>
        <v>6.2</v>
      </c>
      <c r="X117" s="14">
        <f>IF('Indicator Data'!Y119="No data","x",IF('Indicator Data'!Y119&gt;X$136,10,IF('Indicator Data'!Y119&lt;X$135,0,10-(X$136-'Indicator Data'!Y119)/(X$136-X$135)*10)))</f>
        <v>4.0181818181818185</v>
      </c>
      <c r="Y117" s="14">
        <f>IF('Indicator Data'!AD119="No data","x",IF('Indicator Data'!AD119&gt;Y$136,10,IF('Indicator Data'!AD119&lt;Y$135,0,10-(Y$136-'Indicator Data'!AD119)/(Y$136-Y$135)*10)))</f>
        <v>10</v>
      </c>
      <c r="Z117" s="140">
        <f>IF('Indicator Data'!AA119="No data","x",'Indicator Data'!AA119/'Indicator Data'!$BE119*100000)</f>
        <v>0</v>
      </c>
      <c r="AA117" s="138">
        <f t="shared" si="43"/>
        <v>0</v>
      </c>
      <c r="AB117" s="140">
        <f>IF('Indicator Data'!AB119="No data","x",'Indicator Data'!AB119/'Indicator Data'!$BE119*100000)</f>
        <v>0</v>
      </c>
      <c r="AC117" s="138">
        <f t="shared" si="44"/>
        <v>0</v>
      </c>
      <c r="AD117" s="54">
        <f t="shared" si="45"/>
        <v>4.0436363636363639</v>
      </c>
      <c r="AE117" s="14">
        <f>IF('Indicator Data'!T119="No data","x",IF('Indicator Data'!T119&gt;AE$136,10,IF('Indicator Data'!T119&lt;AE$135,0,10-(AE$136-'Indicator Data'!T119)/(AE$136-AE$135)*10)))</f>
        <v>10</v>
      </c>
      <c r="AF117" s="14">
        <f>IF('Indicator Data'!U119="No data","x",IF('Indicator Data'!U119&gt;AF$136,10,IF('Indicator Data'!U119&lt;AF$135,0,10-(AF$136-'Indicator Data'!U119)/(AF$136-AF$135)*10)))</f>
        <v>10</v>
      </c>
      <c r="AG117" s="54">
        <f t="shared" si="62"/>
        <v>10</v>
      </c>
      <c r="AH117" s="14">
        <f>IF('Indicator Data'!AN119="No data","x",IF('Indicator Data'!AN119&gt;AH$136,10,IF('Indicator Data'!AN119&lt;AH$135,0,10-(AH$136-'Indicator Data'!AN119)/(AH$136-AH$135)*10)))</f>
        <v>10</v>
      </c>
      <c r="AI117" s="14">
        <f>IF('Indicator Data'!AS119="No data","x",IF('Indicator Data'!AS119&gt;AI$136,10,IF('Indicator Data'!AS119&lt;AI$135,0,10-(AI$136-'Indicator Data'!AS119)/(AI$136-AI$135)*10)))</f>
        <v>6.7998340961945818</v>
      </c>
      <c r="AJ117" s="54">
        <f t="shared" si="46"/>
        <v>8.39991704809729</v>
      </c>
      <c r="AK117" s="37">
        <f>'Indicator Data'!AI119+'Indicator Data'!AH119*0.5+'Indicator Data'!AG119*0.25</f>
        <v>0</v>
      </c>
      <c r="AL117" s="44">
        <f>AK117/'Indicator Data'!BE119</f>
        <v>0</v>
      </c>
      <c r="AM117" s="54">
        <f t="shared" si="58"/>
        <v>0</v>
      </c>
      <c r="AN117" s="14" t="str">
        <f>IF('Indicator Data'!AJ119="No data","x",IF(('Indicator Data'!AJ119)^2&gt;AN$135,10,IF(('Indicator Data'!AJ119)^2&lt;AN$136,0,10-(AN$135-('Indicator Data'!AJ119)^2)/(AN$135-AN$136)*10)))</f>
        <v>x</v>
      </c>
      <c r="AO117" s="54" t="str">
        <f t="shared" si="48"/>
        <v>x</v>
      </c>
      <c r="AP117" s="38">
        <f t="shared" si="53"/>
        <v>7.1893154397810068</v>
      </c>
      <c r="AQ117" s="57">
        <f t="shared" si="54"/>
        <v>4.5099364081341182</v>
      </c>
    </row>
    <row r="118" spans="1:43" s="11" customFormat="1" x14ac:dyDescent="0.25">
      <c r="A118" s="11" t="s">
        <v>468</v>
      </c>
      <c r="B118" s="32" t="s">
        <v>4</v>
      </c>
      <c r="C118" s="32" t="s">
        <v>598</v>
      </c>
      <c r="D118" s="14">
        <f>IF('Indicator Data'!M120="No data",IF((0.1284*LN('Indicator Data'!BD120)-0.4735)&gt;D$136,0,IF((0.1284*LN('Indicator Data'!BD120)-0.4735)&lt;D$135,10,(D$136-(0.1284*LN('Indicator Data'!BD120)-0.4735))/(D$136-D$135)*10)),IF('Indicator Data'!M120&gt;D$136,0,IF('Indicator Data'!M120&lt;D$135,10,(D$136-'Indicator Data'!M120)/(D$136-D$135)*10)))</f>
        <v>8.3384615384615408</v>
      </c>
      <c r="E118" s="14">
        <f>IF('Indicator Data'!N120="No data","x",IF('Indicator Data'!N120&gt;E$136,10,IF('Indicator Data'!N120&lt;E$135,0,10-(E$136-'Indicator Data'!N120)/(E$136-E$135)*10)))</f>
        <v>5.7333333333333334</v>
      </c>
      <c r="F118" s="54">
        <f t="shared" si="59"/>
        <v>7.2496744280409464</v>
      </c>
      <c r="G118" s="14">
        <f>IF('Indicator Data'!AE120="No data","x",IF('Indicator Data'!AE120&gt;G$136,10,IF('Indicator Data'!AE120&lt;G$135,0,10-(G$136-'Indicator Data'!AE120)/(G$136-G$135)*10)))</f>
        <v>9.4266666666666659</v>
      </c>
      <c r="H118" s="14">
        <f>IF('Indicator Data'!AF120="No data","x",IF('Indicator Data'!AF120&gt;H$136,10,IF('Indicator Data'!AF120&lt;H$135,0,10-(H$136-'Indicator Data'!AF120)/(H$136-H$135)*10)))</f>
        <v>3.9499999999999993</v>
      </c>
      <c r="I118" s="54">
        <f t="shared" si="60"/>
        <v>6.6883333333333326</v>
      </c>
      <c r="J118" s="37">
        <f>SUM('Indicator Data'!P120,SUM('Indicator Data'!Q120:R120)*1000000)</f>
        <v>1933482670</v>
      </c>
      <c r="K118" s="37">
        <f>J118/'Indicator Data (national)'!$AY$7</f>
        <v>155.32258102091271</v>
      </c>
      <c r="L118" s="14">
        <f t="shared" si="37"/>
        <v>3.1064516204182544</v>
      </c>
      <c r="M118" s="14">
        <f>IF('Indicator Data'!S120="No data","x",IF('Indicator Data'!S120&gt;M$136,10,IF('Indicator Data'!S120&lt;M$135,0,10-(M$136-'Indicator Data'!S120)/(M$136-M$135)*10)))</f>
        <v>2.6091512063290692</v>
      </c>
      <c r="N118" s="135">
        <f>VLOOKUP(C118,'Indicator Data'!$C$5:$O$136,12,FALSE)/VLOOKUP(B118,'Indicator Data (national)'!$B$5:$AY$13,50,FALSE)*1000000</f>
        <v>2.7634572939406778E-2</v>
      </c>
      <c r="O118" s="14">
        <f t="shared" si="38"/>
        <v>2.7634572939412294E-3</v>
      </c>
      <c r="P118" s="54">
        <f t="shared" si="39"/>
        <v>1.9061220946804216</v>
      </c>
      <c r="Q118" s="47">
        <f t="shared" si="55"/>
        <v>5.7734510710239118</v>
      </c>
      <c r="R118" s="37">
        <f>IF(AND('Indicator Data'!AK120="No data",'Indicator Data'!AL120="No data"),0,SUM('Indicator Data'!AK120:AM120))</f>
        <v>0</v>
      </c>
      <c r="S118" s="14">
        <f t="shared" si="56"/>
        <v>0</v>
      </c>
      <c r="T118" s="43">
        <f>R118/'Indicator Data'!$BE120</f>
        <v>0</v>
      </c>
      <c r="U118" s="14">
        <f t="shared" si="57"/>
        <v>0</v>
      </c>
      <c r="V118" s="15">
        <f t="shared" si="61"/>
        <v>0</v>
      </c>
      <c r="W118" s="14">
        <f>IF('Indicator Data'!Z120="No data","x",IF('Indicator Data'!Z120&gt;W$136,10,IF('Indicator Data'!Z120&lt;W$135,0,10-(W$136-'Indicator Data'!Z120)/(W$136-W$135)*10)))</f>
        <v>6.2</v>
      </c>
      <c r="X118" s="14">
        <f>IF('Indicator Data'!Y120="No data","x",IF('Indicator Data'!Y120&gt;X$136,10,IF('Indicator Data'!Y120&lt;X$135,0,10-(X$136-'Indicator Data'!Y120)/(X$136-X$135)*10)))</f>
        <v>4.0181818181818185</v>
      </c>
      <c r="Y118" s="14">
        <f>IF('Indicator Data'!AD120="No data","x",IF('Indicator Data'!AD120&gt;Y$136,10,IF('Indicator Data'!AD120&lt;Y$135,0,10-(Y$136-'Indicator Data'!AD120)/(Y$136-Y$135)*10)))</f>
        <v>10</v>
      </c>
      <c r="Z118" s="140">
        <f>IF('Indicator Data'!AA120="No data","x",'Indicator Data'!AA120/'Indicator Data'!$BE120*100000)</f>
        <v>0</v>
      </c>
      <c r="AA118" s="138">
        <f t="shared" si="43"/>
        <v>0</v>
      </c>
      <c r="AB118" s="140">
        <f>IF('Indicator Data'!AB120="No data","x",'Indicator Data'!AB120/'Indicator Data'!$BE120*100000)</f>
        <v>0.92874828878127791</v>
      </c>
      <c r="AC118" s="138">
        <f t="shared" si="44"/>
        <v>6.5596600886059537</v>
      </c>
      <c r="AD118" s="54">
        <f t="shared" si="45"/>
        <v>5.3555683813575543</v>
      </c>
      <c r="AE118" s="14">
        <f>IF('Indicator Data'!T120="No data","x",IF('Indicator Data'!T120&gt;AE$136,10,IF('Indicator Data'!T120&lt;AE$135,0,10-(AE$136-'Indicator Data'!T120)/(AE$136-AE$135)*10)))</f>
        <v>10</v>
      </c>
      <c r="AF118" s="14">
        <f>IF('Indicator Data'!U120="No data","x",IF('Indicator Data'!U120&gt;AF$136,10,IF('Indicator Data'!U120&lt;AF$135,0,10-(AF$136-'Indicator Data'!U120)/(AF$136-AF$135)*10)))</f>
        <v>4.1777928064530281</v>
      </c>
      <c r="AG118" s="54">
        <f t="shared" si="62"/>
        <v>7.0888964032265136</v>
      </c>
      <c r="AH118" s="14">
        <f>IF('Indicator Data'!AN120="No data","x",IF('Indicator Data'!AN120&gt;AH$136,10,IF('Indicator Data'!AN120&lt;AH$135,0,10-(AH$136-'Indicator Data'!AN120)/(AH$136-AH$135)*10)))</f>
        <v>5.1390281956982058</v>
      </c>
      <c r="AI118" s="14">
        <f>IF('Indicator Data'!AS120="No data","x",IF('Indicator Data'!AS120&gt;AI$136,10,IF('Indicator Data'!AS120&lt;AI$135,0,10-(AI$136-'Indicator Data'!AS120)/(AI$136-AI$135)*10)))</f>
        <v>6.8000297187859875</v>
      </c>
      <c r="AJ118" s="54">
        <f t="shared" si="46"/>
        <v>5.9695289572420966</v>
      </c>
      <c r="AK118" s="37">
        <f>'Indicator Data'!AI120+'Indicator Data'!AH120*0.5+'Indicator Data'!AG120*0.25</f>
        <v>0</v>
      </c>
      <c r="AL118" s="44">
        <f>AK118/'Indicator Data'!BE120</f>
        <v>0</v>
      </c>
      <c r="AM118" s="54">
        <f t="shared" si="58"/>
        <v>0</v>
      </c>
      <c r="AN118" s="14">
        <f>IF('Indicator Data'!AJ120="No data","x",IF(('Indicator Data'!AJ120)^2&gt;AN$135,10,IF(('Indicator Data'!AJ120)^2&lt;AN$136,0,10-(AN$135-('Indicator Data'!AJ120)^2)/(AN$135-AN$136)*10)))</f>
        <v>1.5789473684210531</v>
      </c>
      <c r="AO118" s="54">
        <f t="shared" si="48"/>
        <v>1.5789473684210531</v>
      </c>
      <c r="AP118" s="38">
        <f t="shared" si="53"/>
        <v>4.5023590438334375</v>
      </c>
      <c r="AQ118" s="57">
        <f t="shared" si="54"/>
        <v>2.5419467104645994</v>
      </c>
    </row>
    <row r="119" spans="1:43" s="11" customFormat="1" x14ac:dyDescent="0.25">
      <c r="A119" s="11" t="s">
        <v>469</v>
      </c>
      <c r="B119" s="32" t="s">
        <v>4</v>
      </c>
      <c r="C119" s="32" t="s">
        <v>599</v>
      </c>
      <c r="D119" s="14">
        <f>IF('Indicator Data'!M121="No data",IF((0.1284*LN('Indicator Data'!BD121)-0.4735)&gt;D$136,0,IF((0.1284*LN('Indicator Data'!BD121)-0.4735)&lt;D$135,10,(D$136-(0.1284*LN('Indicator Data'!BD121)-0.4735))/(D$136-D$135)*10)),IF('Indicator Data'!M121&gt;D$136,0,IF('Indicator Data'!M121&lt;D$135,10,(D$136-'Indicator Data'!M121)/(D$136-D$135)*10)))</f>
        <v>7.8461538461538467</v>
      </c>
      <c r="E119" s="14">
        <f>IF('Indicator Data'!N121="No data","x",IF('Indicator Data'!N121&gt;E$136,10,IF('Indicator Data'!N121&lt;E$135,0,10-(E$136-'Indicator Data'!N121)/(E$136-E$135)*10)))</f>
        <v>5.7333333333333334</v>
      </c>
      <c r="F119" s="54">
        <f t="shared" si="59"/>
        <v>6.9208587768379957</v>
      </c>
      <c r="G119" s="14">
        <f>IF('Indicator Data'!AE121="No data","x",IF('Indicator Data'!AE121&gt;G$136,10,IF('Indicator Data'!AE121&lt;G$135,0,10-(G$136-'Indicator Data'!AE121)/(G$136-G$135)*10)))</f>
        <v>9.4266666666666659</v>
      </c>
      <c r="H119" s="14">
        <f>IF('Indicator Data'!AF121="No data","x",IF('Indicator Data'!AF121&gt;H$136,10,IF('Indicator Data'!AF121&lt;H$135,0,10-(H$136-'Indicator Data'!AF121)/(H$136-H$135)*10)))</f>
        <v>4.75</v>
      </c>
      <c r="I119" s="54">
        <f t="shared" si="60"/>
        <v>7.0883333333333329</v>
      </c>
      <c r="J119" s="37">
        <f>SUM('Indicator Data'!P121,SUM('Indicator Data'!Q121:R121)*1000000)</f>
        <v>1933482670</v>
      </c>
      <c r="K119" s="37">
        <f>J119/'Indicator Data (national)'!$AY$7</f>
        <v>155.32258102091271</v>
      </c>
      <c r="L119" s="14">
        <f t="shared" si="37"/>
        <v>3.1064516204182544</v>
      </c>
      <c r="M119" s="14">
        <f>IF('Indicator Data'!S121="No data","x",IF('Indicator Data'!S121&gt;M$136,10,IF('Indicator Data'!S121&lt;M$135,0,10-(M$136-'Indicator Data'!S121)/(M$136-M$135)*10)))</f>
        <v>2.6091512063290692</v>
      </c>
      <c r="N119" s="135">
        <f>VLOOKUP(C119,'Indicator Data'!$C$5:$O$136,12,FALSE)/VLOOKUP(B119,'Indicator Data (national)'!$B$5:$AY$13,50,FALSE)*1000000</f>
        <v>2.7634572939406778E-2</v>
      </c>
      <c r="O119" s="14">
        <f t="shared" si="38"/>
        <v>2.7634572939412294E-3</v>
      </c>
      <c r="P119" s="54">
        <f t="shared" si="39"/>
        <v>1.9061220946804216</v>
      </c>
      <c r="Q119" s="47">
        <f t="shared" si="55"/>
        <v>5.7090432454224356</v>
      </c>
      <c r="R119" s="37">
        <f>IF(AND('Indicator Data'!AK121="No data",'Indicator Data'!AL121="No data"),0,SUM('Indicator Data'!AK121:AM121))</f>
        <v>0</v>
      </c>
      <c r="S119" s="14">
        <f t="shared" si="56"/>
        <v>0</v>
      </c>
      <c r="T119" s="43">
        <f>R119/'Indicator Data'!$BE121</f>
        <v>0</v>
      </c>
      <c r="U119" s="14">
        <f t="shared" si="57"/>
        <v>0</v>
      </c>
      <c r="V119" s="15">
        <f t="shared" si="61"/>
        <v>0</v>
      </c>
      <c r="W119" s="14">
        <f>IF('Indicator Data'!Z121="No data","x",IF('Indicator Data'!Z121&gt;W$136,10,IF('Indicator Data'!Z121&lt;W$135,0,10-(W$136-'Indicator Data'!Z121)/(W$136-W$135)*10)))</f>
        <v>6.2</v>
      </c>
      <c r="X119" s="14">
        <f>IF('Indicator Data'!Y121="No data","x",IF('Indicator Data'!Y121&gt;X$136,10,IF('Indicator Data'!Y121&lt;X$135,0,10-(X$136-'Indicator Data'!Y121)/(X$136-X$135)*10)))</f>
        <v>4.0181818181818185</v>
      </c>
      <c r="Y119" s="14">
        <f>IF('Indicator Data'!AD121="No data","x",IF('Indicator Data'!AD121&gt;Y$136,10,IF('Indicator Data'!AD121&lt;Y$135,0,10-(Y$136-'Indicator Data'!AD121)/(Y$136-Y$135)*10)))</f>
        <v>10</v>
      </c>
      <c r="Z119" s="140">
        <f>IF('Indicator Data'!AA121="No data","x",'Indicator Data'!AA121/'Indicator Data'!$BE121*100000)</f>
        <v>0</v>
      </c>
      <c r="AA119" s="138">
        <f t="shared" si="43"/>
        <v>0</v>
      </c>
      <c r="AB119" s="140">
        <f>IF('Indicator Data'!AB121="No data","x",'Indicator Data'!AB121/'Indicator Data'!$BE121*100000)</f>
        <v>0.52923307071612291</v>
      </c>
      <c r="AC119" s="138">
        <f t="shared" si="44"/>
        <v>5.7454899151899657</v>
      </c>
      <c r="AD119" s="54">
        <f t="shared" si="45"/>
        <v>5.1927343466743565</v>
      </c>
      <c r="AE119" s="14">
        <f>IF('Indicator Data'!T121="No data","x",IF('Indicator Data'!T121&gt;AE$136,10,IF('Indicator Data'!T121&lt;AE$135,0,10-(AE$136-'Indicator Data'!T121)/(AE$136-AE$135)*10)))</f>
        <v>10</v>
      </c>
      <c r="AF119" s="14">
        <f>IF('Indicator Data'!U121="No data","x",IF('Indicator Data'!U121&gt;AF$136,10,IF('Indicator Data'!U121&lt;AF$135,0,10-(AF$136-'Indicator Data'!U121)/(AF$136-AF$135)*10)))</f>
        <v>3.1111674313904594</v>
      </c>
      <c r="AG119" s="54">
        <f t="shared" si="62"/>
        <v>6.5555837156952297</v>
      </c>
      <c r="AH119" s="14">
        <f>IF('Indicator Data'!AN121="No data","x",IF('Indicator Data'!AN121&gt;AH$136,10,IF('Indicator Data'!AN121&lt;AH$135,0,10-(AH$136-'Indicator Data'!AN121)/(AH$136-AH$135)*10)))</f>
        <v>3.5296643461418995</v>
      </c>
      <c r="AI119" s="14">
        <f>IF('Indicator Data'!AS121="No data","x",IF('Indicator Data'!AS121&gt;AI$136,10,IF('Indicator Data'!AS121&lt;AI$135,0,10-(AI$136-'Indicator Data'!AS121)/(AI$136-AI$135)*10)))</f>
        <v>6.8000968407973836</v>
      </c>
      <c r="AJ119" s="54">
        <f t="shared" si="46"/>
        <v>5.1648805934696416</v>
      </c>
      <c r="AK119" s="37">
        <f>'Indicator Data'!AI121+'Indicator Data'!AH121*0.5+'Indicator Data'!AG121*0.25</f>
        <v>125639.57574121756</v>
      </c>
      <c r="AL119" s="44">
        <f>AK119/'Indicator Data'!BE121</f>
        <v>0.22164206157665159</v>
      </c>
      <c r="AM119" s="54">
        <f t="shared" si="58"/>
        <v>10</v>
      </c>
      <c r="AN119" s="14">
        <f>IF('Indicator Data'!AJ121="No data","x",IF(('Indicator Data'!AJ121)^2&gt;AN$135,10,IF(('Indicator Data'!AJ121)^2&lt;AN$136,0,10-(AN$135-('Indicator Data'!AJ121)^2)/(AN$135-AN$136)*10)))</f>
        <v>1.5789473684210531</v>
      </c>
      <c r="AO119" s="54">
        <f t="shared" si="48"/>
        <v>1.5789473684210531</v>
      </c>
      <c r="AP119" s="38">
        <f t="shared" si="53"/>
        <v>6.6853659872725579</v>
      </c>
      <c r="AQ119" s="57">
        <f t="shared" si="54"/>
        <v>4.0986261150181873</v>
      </c>
    </row>
    <row r="120" spans="1:43" s="11" customFormat="1" x14ac:dyDescent="0.25">
      <c r="A120" s="11" t="s">
        <v>470</v>
      </c>
      <c r="B120" s="32" t="s">
        <v>4</v>
      </c>
      <c r="C120" s="32" t="s">
        <v>600</v>
      </c>
      <c r="D120" s="14">
        <f>IF('Indicator Data'!M122="No data",IF((0.1284*LN('Indicator Data'!BD122)-0.4735)&gt;D$136,0,IF((0.1284*LN('Indicator Data'!BD122)-0.4735)&lt;D$135,10,(D$136-(0.1284*LN('Indicator Data'!BD122)-0.4735))/(D$136-D$135)*10)),IF('Indicator Data'!M122&gt;D$136,0,IF('Indicator Data'!M122&lt;D$135,10,(D$136-'Indicator Data'!M122)/(D$136-D$135)*10)))</f>
        <v>8.815384615384616</v>
      </c>
      <c r="E120" s="14">
        <f>IF('Indicator Data'!N122="No data","x",IF('Indicator Data'!N122&gt;E$136,10,IF('Indicator Data'!N122&lt;E$135,0,10-(E$136-'Indicator Data'!N122)/(E$136-E$135)*10)))</f>
        <v>5.7333333333333334</v>
      </c>
      <c r="F120" s="54">
        <f t="shared" si="59"/>
        <v>7.5974368330122433</v>
      </c>
      <c r="G120" s="14">
        <f>IF('Indicator Data'!AE122="No data","x",IF('Indicator Data'!AE122&gt;G$136,10,IF('Indicator Data'!AE122&lt;G$135,0,10-(G$136-'Indicator Data'!AE122)/(G$136-G$135)*10)))</f>
        <v>9.4266666666666659</v>
      </c>
      <c r="H120" s="14">
        <f>IF('Indicator Data'!AF122="No data","x",IF('Indicator Data'!AF122&gt;H$136,10,IF('Indicator Data'!AF122&lt;H$135,0,10-(H$136-'Indicator Data'!AF122)/(H$136-H$135)*10)))</f>
        <v>3.1749999999999998</v>
      </c>
      <c r="I120" s="54">
        <f t="shared" si="60"/>
        <v>6.3008333333333333</v>
      </c>
      <c r="J120" s="37">
        <f>SUM('Indicator Data'!P122,SUM('Indicator Data'!Q122:R122)*1000000)</f>
        <v>1933482670</v>
      </c>
      <c r="K120" s="37">
        <f>J120/'Indicator Data (national)'!$AY$7</f>
        <v>155.32258102091271</v>
      </c>
      <c r="L120" s="14">
        <f t="shared" si="37"/>
        <v>3.1064516204182544</v>
      </c>
      <c r="M120" s="14">
        <f>IF('Indicator Data'!S122="No data","x",IF('Indicator Data'!S122&gt;M$136,10,IF('Indicator Data'!S122&lt;M$135,0,10-(M$136-'Indicator Data'!S122)/(M$136-M$135)*10)))</f>
        <v>2.6091512063290692</v>
      </c>
      <c r="N120" s="135">
        <f>VLOOKUP(C120,'Indicator Data'!$C$5:$O$136,12,FALSE)/VLOOKUP(B120,'Indicator Data (national)'!$B$5:$AY$13,50,FALSE)*1000000</f>
        <v>2.7634572939406778E-2</v>
      </c>
      <c r="O120" s="14">
        <f t="shared" si="38"/>
        <v>2.7634572939412294E-3</v>
      </c>
      <c r="P120" s="54">
        <f t="shared" si="39"/>
        <v>1.9061220946804216</v>
      </c>
      <c r="Q120" s="47">
        <f t="shared" si="55"/>
        <v>5.8504572735095604</v>
      </c>
      <c r="R120" s="37">
        <f>IF(AND('Indicator Data'!AK122="No data",'Indicator Data'!AL122="No data"),0,SUM('Indicator Data'!AK122:AM122))</f>
        <v>1893</v>
      </c>
      <c r="S120" s="14">
        <f t="shared" si="56"/>
        <v>0.92383537987932307</v>
      </c>
      <c r="T120" s="43">
        <f>R120/'Indicator Data'!$BE122</f>
        <v>5.6780858281816624E-3</v>
      </c>
      <c r="U120" s="14">
        <f t="shared" si="57"/>
        <v>4.8953866962251675</v>
      </c>
      <c r="V120" s="15">
        <f t="shared" si="61"/>
        <v>2.9096110380522453</v>
      </c>
      <c r="W120" s="14">
        <f>IF('Indicator Data'!Z122="No data","x",IF('Indicator Data'!Z122&gt;W$136,10,IF('Indicator Data'!Z122&lt;W$135,0,10-(W$136-'Indicator Data'!Z122)/(W$136-W$135)*10)))</f>
        <v>6.2</v>
      </c>
      <c r="X120" s="14">
        <f>IF('Indicator Data'!Y122="No data","x",IF('Indicator Data'!Y122&gt;X$136,10,IF('Indicator Data'!Y122&lt;X$135,0,10-(X$136-'Indicator Data'!Y122)/(X$136-X$135)*10)))</f>
        <v>4.0181818181818185</v>
      </c>
      <c r="Y120" s="14">
        <f>IF('Indicator Data'!AD122="No data","x",IF('Indicator Data'!AD122&gt;Y$136,10,IF('Indicator Data'!AD122&lt;Y$135,0,10-(Y$136-'Indicator Data'!AD122)/(Y$136-Y$135)*10)))</f>
        <v>10</v>
      </c>
      <c r="Z120" s="140">
        <f>IF('Indicator Data'!AA122="No data","x",'Indicator Data'!AA122/'Indicator Data'!$BE122*100000)</f>
        <v>0</v>
      </c>
      <c r="AA120" s="138">
        <f t="shared" si="43"/>
        <v>0</v>
      </c>
      <c r="AB120" s="140">
        <f>IF('Indicator Data'!AB122="No data","x",'Indicator Data'!AB122/'Indicator Data'!$BE122*100000)</f>
        <v>0</v>
      </c>
      <c r="AC120" s="138">
        <f t="shared" si="44"/>
        <v>0</v>
      </c>
      <c r="AD120" s="54">
        <f t="shared" si="45"/>
        <v>4.0436363636363639</v>
      </c>
      <c r="AE120" s="14">
        <f>IF('Indicator Data'!T122="No data","x",IF('Indicator Data'!T122&gt;AE$136,10,IF('Indicator Data'!T122&lt;AE$135,0,10-(AE$136-'Indicator Data'!T122)/(AE$136-AE$135)*10)))</f>
        <v>10</v>
      </c>
      <c r="AF120" s="14">
        <f>IF('Indicator Data'!U122="No data","x",IF('Indicator Data'!U122&gt;AF$136,10,IF('Indicator Data'!U122&lt;AF$135,0,10-(AF$136-'Indicator Data'!U122)/(AF$136-AF$135)*10)))</f>
        <v>7.6444422091457245</v>
      </c>
      <c r="AG120" s="54">
        <f t="shared" si="62"/>
        <v>8.8222211045728613</v>
      </c>
      <c r="AH120" s="14">
        <f>IF('Indicator Data'!AN122="No data","x",IF('Indicator Data'!AN122&gt;AH$136,10,IF('Indicator Data'!AN122&lt;AH$135,0,10-(AH$136-'Indicator Data'!AN122)/(AH$136-AH$135)*10)))</f>
        <v>6.0735277587413465</v>
      </c>
      <c r="AI120" s="14">
        <f>IF('Indicator Data'!AS122="No data","x",IF('Indicator Data'!AS122&gt;AI$136,10,IF('Indicator Data'!AS122&lt;AI$135,0,10-(AI$136-'Indicator Data'!AS122)/(AI$136-AI$135)*10)))</f>
        <v>6.8001754977573272</v>
      </c>
      <c r="AJ120" s="54">
        <f t="shared" si="46"/>
        <v>6.4368516282493369</v>
      </c>
      <c r="AK120" s="37">
        <f>'Indicator Data'!AI122+'Indicator Data'!AH122*0.5+'Indicator Data'!AG122*0.25</f>
        <v>73847.840713698315</v>
      </c>
      <c r="AL120" s="44">
        <f>AK120/'Indicator Data'!BE122</f>
        <v>0.22150785937573544</v>
      </c>
      <c r="AM120" s="54">
        <f t="shared" si="58"/>
        <v>10</v>
      </c>
      <c r="AN120" s="14">
        <f>IF('Indicator Data'!AJ122="No data","x",IF(('Indicator Data'!AJ122)^2&gt;AN$135,10,IF(('Indicator Data'!AJ122)^2&lt;AN$136,0,10-(AN$135-('Indicator Data'!AJ122)^2)/(AN$135-AN$136)*10)))</f>
        <v>1.5789473684210531</v>
      </c>
      <c r="AO120" s="54">
        <f t="shared" si="48"/>
        <v>1.5789473684210531</v>
      </c>
      <c r="AP120" s="38">
        <f t="shared" si="53"/>
        <v>7.3029948561236626</v>
      </c>
      <c r="AQ120" s="57">
        <f t="shared" si="54"/>
        <v>5.5225275925890696</v>
      </c>
    </row>
    <row r="121" spans="1:43" s="11" customFormat="1" x14ac:dyDescent="0.25">
      <c r="A121" s="11" t="s">
        <v>471</v>
      </c>
      <c r="B121" s="32" t="s">
        <v>4</v>
      </c>
      <c r="C121" s="32" t="s">
        <v>601</v>
      </c>
      <c r="D121" s="14">
        <f>IF('Indicator Data'!M123="No data",IF((0.1284*LN('Indicator Data'!BD123)-0.4735)&gt;D$136,0,IF((0.1284*LN('Indicator Data'!BD123)-0.4735)&lt;D$135,10,(D$136-(0.1284*LN('Indicator Data'!BD123)-0.4735))/(D$136-D$135)*10)),IF('Indicator Data'!M123&gt;D$136,0,IF('Indicator Data'!M123&lt;D$135,10,(D$136-'Indicator Data'!M123)/(D$136-D$135)*10)))</f>
        <v>8.815384615384616</v>
      </c>
      <c r="E121" s="14">
        <f>IF('Indicator Data'!N123="No data","x",IF('Indicator Data'!N123&gt;E$136,10,IF('Indicator Data'!N123&lt;E$135,0,10-(E$136-'Indicator Data'!N123)/(E$136-E$135)*10)))</f>
        <v>5.7333333333333334</v>
      </c>
      <c r="F121" s="54">
        <f t="shared" si="59"/>
        <v>7.5974368330122433</v>
      </c>
      <c r="G121" s="14">
        <f>IF('Indicator Data'!AE123="No data","x",IF('Indicator Data'!AE123&gt;G$136,10,IF('Indicator Data'!AE123&lt;G$135,0,10-(G$136-'Indicator Data'!AE123)/(G$136-G$135)*10)))</f>
        <v>9.4266666666666659</v>
      </c>
      <c r="H121" s="14">
        <f>IF('Indicator Data'!AF123="No data","x",IF('Indicator Data'!AF123&gt;H$136,10,IF('Indicator Data'!AF123&lt;H$135,0,10-(H$136-'Indicator Data'!AF123)/(H$136-H$135)*10)))</f>
        <v>3.1749999999999998</v>
      </c>
      <c r="I121" s="54">
        <f t="shared" si="60"/>
        <v>6.3008333333333333</v>
      </c>
      <c r="J121" s="37">
        <f>SUM('Indicator Data'!P123,SUM('Indicator Data'!Q123:R123)*1000000)</f>
        <v>1933482670</v>
      </c>
      <c r="K121" s="37">
        <f>J121/'Indicator Data (national)'!$AY$7</f>
        <v>155.32258102091271</v>
      </c>
      <c r="L121" s="14">
        <f t="shared" si="37"/>
        <v>3.1064516204182544</v>
      </c>
      <c r="M121" s="14">
        <f>IF('Indicator Data'!S123="No data","x",IF('Indicator Data'!S123&gt;M$136,10,IF('Indicator Data'!S123&lt;M$135,0,10-(M$136-'Indicator Data'!S123)/(M$136-M$135)*10)))</f>
        <v>2.6091512063290692</v>
      </c>
      <c r="N121" s="135">
        <f>VLOOKUP(C121,'Indicator Data'!$C$5:$O$136,12,FALSE)/VLOOKUP(B121,'Indicator Data (national)'!$B$5:$AY$13,50,FALSE)*1000000</f>
        <v>2.7634572939406778E-2</v>
      </c>
      <c r="O121" s="14">
        <f t="shared" si="38"/>
        <v>2.7634572939412294E-3</v>
      </c>
      <c r="P121" s="54">
        <f t="shared" si="39"/>
        <v>1.9061220946804216</v>
      </c>
      <c r="Q121" s="47">
        <f t="shared" si="55"/>
        <v>5.8504572735095604</v>
      </c>
      <c r="R121" s="37">
        <f>IF(AND('Indicator Data'!AK123="No data",'Indicator Data'!AL123="No data"),0,SUM('Indicator Data'!AK123:AM123))</f>
        <v>0</v>
      </c>
      <c r="S121" s="14">
        <f t="shared" si="56"/>
        <v>0</v>
      </c>
      <c r="T121" s="43">
        <f>R121/'Indicator Data'!$BE123</f>
        <v>0</v>
      </c>
      <c r="U121" s="14">
        <f t="shared" si="57"/>
        <v>0</v>
      </c>
      <c r="V121" s="15">
        <f t="shared" si="61"/>
        <v>0</v>
      </c>
      <c r="W121" s="14">
        <f>IF('Indicator Data'!Z123="No data","x",IF('Indicator Data'!Z123&gt;W$136,10,IF('Indicator Data'!Z123&lt;W$135,0,10-(W$136-'Indicator Data'!Z123)/(W$136-W$135)*10)))</f>
        <v>6.2</v>
      </c>
      <c r="X121" s="14">
        <f>IF('Indicator Data'!Y123="No data","x",IF('Indicator Data'!Y123&gt;X$136,10,IF('Indicator Data'!Y123&lt;X$135,0,10-(X$136-'Indicator Data'!Y123)/(X$136-X$135)*10)))</f>
        <v>4.0181818181818185</v>
      </c>
      <c r="Y121" s="14">
        <f>IF('Indicator Data'!AD123="No data","x",IF('Indicator Data'!AD123&gt;Y$136,10,IF('Indicator Data'!AD123&lt;Y$135,0,10-(Y$136-'Indicator Data'!AD123)/(Y$136-Y$135)*10)))</f>
        <v>10</v>
      </c>
      <c r="Z121" s="140">
        <f>IF('Indicator Data'!AA123="No data","x",'Indicator Data'!AA123/'Indicator Data'!$BE123*100000)</f>
        <v>0</v>
      </c>
      <c r="AA121" s="138">
        <f t="shared" si="43"/>
        <v>0</v>
      </c>
      <c r="AB121" s="140">
        <f>IF('Indicator Data'!AB123="No data","x",'Indicator Data'!AB123/'Indicator Data'!$BE123*100000)</f>
        <v>0.69157887457064471</v>
      </c>
      <c r="AC121" s="138">
        <f t="shared" si="44"/>
        <v>6.1328057285190889</v>
      </c>
      <c r="AD121" s="54">
        <f t="shared" si="45"/>
        <v>5.2701975093401812</v>
      </c>
      <c r="AE121" s="14">
        <f>IF('Indicator Data'!T123="No data","x",IF('Indicator Data'!T123&gt;AE$136,10,IF('Indicator Data'!T123&lt;AE$135,0,10-(AE$136-'Indicator Data'!T123)/(AE$136-AE$135)*10)))</f>
        <v>10</v>
      </c>
      <c r="AF121" s="14">
        <f>IF('Indicator Data'!U123="No data","x",IF('Indicator Data'!U123&gt;AF$136,10,IF('Indicator Data'!U123&lt;AF$135,0,10-(AF$136-'Indicator Data'!U123)/(AF$136-AF$135)*10)))</f>
        <v>5.7555851895754095</v>
      </c>
      <c r="AG121" s="54">
        <f t="shared" si="62"/>
        <v>7.8777925947877048</v>
      </c>
      <c r="AH121" s="14">
        <f>IF('Indicator Data'!AN123="No data","x",IF('Indicator Data'!AN123&gt;AH$136,10,IF('Indicator Data'!AN123&lt;AH$135,0,10-(AH$136-'Indicator Data'!AN123)/(AH$136-AH$135)*10)))</f>
        <v>6.0214502414220394</v>
      </c>
      <c r="AI121" s="14">
        <f>IF('Indicator Data'!AS123="No data","x",IF('Indicator Data'!AS123&gt;AI$136,10,IF('Indicator Data'!AS123&lt;AI$135,0,10-(AI$136-'Indicator Data'!AS123)/(AI$136-AI$135)*10)))</f>
        <v>6.7999829081741652</v>
      </c>
      <c r="AJ121" s="54">
        <f t="shared" si="46"/>
        <v>6.4107165747981023</v>
      </c>
      <c r="AK121" s="37">
        <f>'Indicator Data'!AI123+'Indicator Data'!AH123*0.5+'Indicator Data'!AG123*0.25</f>
        <v>96087.894318600287</v>
      </c>
      <c r="AL121" s="44">
        <f>AK121/'Indicator Data'!BE123</f>
        <v>0.22150785937573547</v>
      </c>
      <c r="AM121" s="54">
        <f t="shared" si="58"/>
        <v>10</v>
      </c>
      <c r="AN121" s="14">
        <f>IF('Indicator Data'!AJ123="No data","x",IF(('Indicator Data'!AJ123)^2&gt;AN$135,10,IF(('Indicator Data'!AJ123)^2&lt;AN$136,0,10-(AN$135-('Indicator Data'!AJ123)^2)/(AN$135-AN$136)*10)))</f>
        <v>0</v>
      </c>
      <c r="AO121" s="54">
        <f t="shared" si="48"/>
        <v>0</v>
      </c>
      <c r="AP121" s="38">
        <f t="shared" si="53"/>
        <v>7.0564392502682924</v>
      </c>
      <c r="AQ121" s="57">
        <f t="shared" si="54"/>
        <v>4.3990391832396432</v>
      </c>
    </row>
    <row r="122" spans="1:43" s="11" customFormat="1" x14ac:dyDescent="0.25">
      <c r="A122" s="11" t="s">
        <v>472</v>
      </c>
      <c r="B122" s="32" t="s">
        <v>4</v>
      </c>
      <c r="C122" s="32" t="s">
        <v>602</v>
      </c>
      <c r="D122" s="14">
        <f>IF('Indicator Data'!M124="No data",IF((0.1284*LN('Indicator Data'!BD124)-0.4735)&gt;D$136,0,IF((0.1284*LN('Indicator Data'!BD124)-0.4735)&lt;D$135,10,(D$136-(0.1284*LN('Indicator Data'!BD124)-0.4735))/(D$136-D$135)*10)),IF('Indicator Data'!M124&gt;D$136,0,IF('Indicator Data'!M124&lt;D$135,10,(D$136-'Indicator Data'!M124)/(D$136-D$135)*10)))</f>
        <v>8.0923076923076938</v>
      </c>
      <c r="E122" s="14">
        <f>IF('Indicator Data'!N124="No data","x",IF('Indicator Data'!N124&gt;E$136,10,IF('Indicator Data'!N124&lt;E$135,0,10-(E$136-'Indicator Data'!N124)/(E$136-E$135)*10)))</f>
        <v>5.7333333333333334</v>
      </c>
      <c r="F122" s="54">
        <f t="shared" si="59"/>
        <v>7.0819109496497079</v>
      </c>
      <c r="G122" s="14">
        <f>IF('Indicator Data'!AE124="No data","x",IF('Indicator Data'!AE124&gt;G$136,10,IF('Indicator Data'!AE124&lt;G$135,0,10-(G$136-'Indicator Data'!AE124)/(G$136-G$135)*10)))</f>
        <v>9.4266666666666659</v>
      </c>
      <c r="H122" s="14">
        <f>IF('Indicator Data'!AF124="No data","x",IF('Indicator Data'!AF124&gt;H$136,10,IF('Indicator Data'!AF124&lt;H$135,0,10-(H$136-'Indicator Data'!AF124)/(H$136-H$135)*10)))</f>
        <v>4.3499999999999996</v>
      </c>
      <c r="I122" s="54">
        <f t="shared" si="60"/>
        <v>6.8883333333333328</v>
      </c>
      <c r="J122" s="37">
        <f>SUM('Indicator Data'!P124,SUM('Indicator Data'!Q124:R124)*1000000)</f>
        <v>1933482670</v>
      </c>
      <c r="K122" s="37">
        <f>J122/'Indicator Data (national)'!$AY$7</f>
        <v>155.32258102091271</v>
      </c>
      <c r="L122" s="14">
        <f t="shared" si="37"/>
        <v>3.1064516204182544</v>
      </c>
      <c r="M122" s="14">
        <f>IF('Indicator Data'!S124="No data","x",IF('Indicator Data'!S124&gt;M$136,10,IF('Indicator Data'!S124&lt;M$135,0,10-(M$136-'Indicator Data'!S124)/(M$136-M$135)*10)))</f>
        <v>2.6091512063290692</v>
      </c>
      <c r="N122" s="135">
        <f>VLOOKUP(C122,'Indicator Data'!$C$5:$O$136,12,FALSE)/VLOOKUP(B122,'Indicator Data (national)'!$B$5:$AY$13,50,FALSE)*1000000</f>
        <v>2.7634572939406778E-2</v>
      </c>
      <c r="O122" s="14">
        <f t="shared" si="38"/>
        <v>2.7634572939412294E-3</v>
      </c>
      <c r="P122" s="54">
        <f t="shared" si="39"/>
        <v>1.9061220946804216</v>
      </c>
      <c r="Q122" s="47">
        <f t="shared" si="55"/>
        <v>5.7395693318282923</v>
      </c>
      <c r="R122" s="37">
        <f>IF(AND('Indicator Data'!AK124="No data",'Indicator Data'!AL124="No data"),0,SUM('Indicator Data'!AK124:AM124))</f>
        <v>0</v>
      </c>
      <c r="S122" s="14">
        <f t="shared" si="56"/>
        <v>0</v>
      </c>
      <c r="T122" s="43">
        <f>R122/'Indicator Data'!$BE124</f>
        <v>0</v>
      </c>
      <c r="U122" s="14">
        <f t="shared" si="57"/>
        <v>0</v>
      </c>
      <c r="V122" s="15">
        <f t="shared" si="61"/>
        <v>0</v>
      </c>
      <c r="W122" s="14">
        <f>IF('Indicator Data'!Z124="No data","x",IF('Indicator Data'!Z124&gt;W$136,10,IF('Indicator Data'!Z124&lt;W$135,0,10-(W$136-'Indicator Data'!Z124)/(W$136-W$135)*10)))</f>
        <v>6.2</v>
      </c>
      <c r="X122" s="14">
        <f>IF('Indicator Data'!Y124="No data","x",IF('Indicator Data'!Y124&gt;X$136,10,IF('Indicator Data'!Y124&lt;X$135,0,10-(X$136-'Indicator Data'!Y124)/(X$136-X$135)*10)))</f>
        <v>4.0181818181818185</v>
      </c>
      <c r="Y122" s="14">
        <f>IF('Indicator Data'!AD124="No data","x",IF('Indicator Data'!AD124&gt;Y$136,10,IF('Indicator Data'!AD124&lt;Y$135,0,10-(Y$136-'Indicator Data'!AD124)/(Y$136-Y$135)*10)))</f>
        <v>10</v>
      </c>
      <c r="Z122" s="140">
        <f>IF('Indicator Data'!AA124="No data","x",'Indicator Data'!AA124/'Indicator Data'!$BE124*100000)</f>
        <v>0</v>
      </c>
      <c r="AA122" s="138">
        <f t="shared" si="43"/>
        <v>0</v>
      </c>
      <c r="AB122" s="140">
        <f>IF('Indicator Data'!AB124="No data","x",'Indicator Data'!AB124/'Indicator Data'!$BE124*100000)</f>
        <v>0</v>
      </c>
      <c r="AC122" s="138">
        <f t="shared" si="44"/>
        <v>0</v>
      </c>
      <c r="AD122" s="54">
        <f t="shared" si="45"/>
        <v>4.0436363636363639</v>
      </c>
      <c r="AE122" s="14">
        <f>IF('Indicator Data'!T124="No data","x",IF('Indicator Data'!T124&gt;AE$136,10,IF('Indicator Data'!T124&lt;AE$135,0,10-(AE$136-'Indicator Data'!T124)/(AE$136-AE$135)*10)))</f>
        <v>10</v>
      </c>
      <c r="AF122" s="14">
        <f>IF('Indicator Data'!U124="No data","x",IF('Indicator Data'!U124&gt;AF$136,10,IF('Indicator Data'!U124&lt;AF$135,0,10-(AF$136-'Indicator Data'!U124)/(AF$136-AF$135)*10)))</f>
        <v>3.7110989307371742</v>
      </c>
      <c r="AG122" s="54">
        <f t="shared" si="62"/>
        <v>6.8555494653685871</v>
      </c>
      <c r="AH122" s="14">
        <f>IF('Indicator Data'!AN124="No data","x",IF('Indicator Data'!AN124&gt;AH$136,10,IF('Indicator Data'!AN124&lt;AH$135,0,10-(AH$136-'Indicator Data'!AN124)/(AH$136-AH$135)*10)))</f>
        <v>3.3220428286477741</v>
      </c>
      <c r="AI122" s="14">
        <f>IF('Indicator Data'!AS124="No data","x",IF('Indicator Data'!AS124&gt;AI$136,10,IF('Indicator Data'!AS124&lt;AI$135,0,10-(AI$136-'Indicator Data'!AS124)/(AI$136-AI$135)*10)))</f>
        <v>6.8000827970343609</v>
      </c>
      <c r="AJ122" s="54">
        <f t="shared" si="46"/>
        <v>5.0610628128410671</v>
      </c>
      <c r="AK122" s="37">
        <f>'Indicator Data'!AI124+'Indicator Data'!AH124*0.5+'Indicator Data'!AG124*0.25</f>
        <v>0</v>
      </c>
      <c r="AL122" s="44">
        <f>AK122/'Indicator Data'!BE124</f>
        <v>0</v>
      </c>
      <c r="AM122" s="54">
        <f t="shared" si="58"/>
        <v>0</v>
      </c>
      <c r="AN122" s="14">
        <f>IF('Indicator Data'!AJ124="No data","x",IF(('Indicator Data'!AJ124)^2&gt;AN$135,10,IF(('Indicator Data'!AJ124)^2&lt;AN$136,0,10-(AN$135-('Indicator Data'!AJ124)^2)/(AN$135-AN$136)*10)))</f>
        <v>1.5789473684210531</v>
      </c>
      <c r="AO122" s="54">
        <f t="shared" si="48"/>
        <v>1.5789473684210531</v>
      </c>
      <c r="AP122" s="38">
        <f t="shared" si="53"/>
        <v>3.9168566371725166</v>
      </c>
      <c r="AQ122" s="57">
        <f t="shared" si="54"/>
        <v>2.1704086319129621</v>
      </c>
    </row>
    <row r="123" spans="1:43" s="11" customFormat="1" x14ac:dyDescent="0.25">
      <c r="A123" s="11" t="s">
        <v>473</v>
      </c>
      <c r="B123" s="32" t="s">
        <v>4</v>
      </c>
      <c r="C123" s="32" t="s">
        <v>603</v>
      </c>
      <c r="D123" s="14">
        <f>IF('Indicator Data'!M125="No data",IF((0.1284*LN('Indicator Data'!BD125)-0.4735)&gt;D$136,0,IF((0.1284*LN('Indicator Data'!BD125)-0.4735)&lt;D$135,10,(D$136-(0.1284*LN('Indicator Data'!BD125)-0.4735))/(D$136-D$135)*10)),IF('Indicator Data'!M125&gt;D$136,0,IF('Indicator Data'!M125&lt;D$135,10,(D$136-'Indicator Data'!M125)/(D$136-D$135)*10)))</f>
        <v>8.9692307692307693</v>
      </c>
      <c r="E123" s="14">
        <f>IF('Indicator Data'!N125="No data","x",IF('Indicator Data'!N125&gt;E$136,10,IF('Indicator Data'!N125&lt;E$135,0,10-(E$136-'Indicator Data'!N125)/(E$136-E$135)*10)))</f>
        <v>5.7333333333333334</v>
      </c>
      <c r="F123" s="54">
        <f t="shared" si="59"/>
        <v>7.717211214941047</v>
      </c>
      <c r="G123" s="14">
        <f>IF('Indicator Data'!AE125="No data","x",IF('Indicator Data'!AE125&gt;G$136,10,IF('Indicator Data'!AE125&lt;G$135,0,10-(G$136-'Indicator Data'!AE125)/(G$136-G$135)*10)))</f>
        <v>9.4266666666666659</v>
      </c>
      <c r="H123" s="14">
        <f>IF('Indicator Data'!AF125="No data","x",IF('Indicator Data'!AF125&gt;H$136,10,IF('Indicator Data'!AF125&lt;H$135,0,10-(H$136-'Indicator Data'!AF125)/(H$136-H$135)*10)))</f>
        <v>2.9249999999999998</v>
      </c>
      <c r="I123" s="54">
        <f t="shared" si="60"/>
        <v>6.1758333333333333</v>
      </c>
      <c r="J123" s="37">
        <f>SUM('Indicator Data'!P125,SUM('Indicator Data'!Q125:R125)*1000000)</f>
        <v>1933482670</v>
      </c>
      <c r="K123" s="37">
        <f>J123/'Indicator Data (national)'!$AY$7</f>
        <v>155.32258102091271</v>
      </c>
      <c r="L123" s="14">
        <f t="shared" si="37"/>
        <v>3.1064516204182544</v>
      </c>
      <c r="M123" s="14">
        <f>IF('Indicator Data'!S125="No data","x",IF('Indicator Data'!S125&gt;M$136,10,IF('Indicator Data'!S125&lt;M$135,0,10-(M$136-'Indicator Data'!S125)/(M$136-M$135)*10)))</f>
        <v>2.6091512063290692</v>
      </c>
      <c r="N123" s="135">
        <f>VLOOKUP(C123,'Indicator Data'!$C$5:$O$136,12,FALSE)/VLOOKUP(B123,'Indicator Data (national)'!$B$5:$AY$13,50,FALSE)*1000000</f>
        <v>2.7634572939406778E-2</v>
      </c>
      <c r="O123" s="14">
        <f t="shared" si="38"/>
        <v>2.7634572939412294E-3</v>
      </c>
      <c r="P123" s="54">
        <f t="shared" si="39"/>
        <v>1.9061220946804216</v>
      </c>
      <c r="Q123" s="47">
        <f t="shared" si="55"/>
        <v>5.8790944644739618</v>
      </c>
      <c r="R123" s="37">
        <f>IF(AND('Indicator Data'!AK125="No data",'Indicator Data'!AL125="No data"),0,SUM('Indicator Data'!AK125:AM125))</f>
        <v>0</v>
      </c>
      <c r="S123" s="14">
        <f t="shared" si="56"/>
        <v>0</v>
      </c>
      <c r="T123" s="43">
        <f>R123/'Indicator Data'!$BE125</f>
        <v>0</v>
      </c>
      <c r="U123" s="14">
        <f t="shared" si="57"/>
        <v>0</v>
      </c>
      <c r="V123" s="15">
        <f t="shared" si="61"/>
        <v>0</v>
      </c>
      <c r="W123" s="14">
        <f>IF('Indicator Data'!Z125="No data","x",IF('Indicator Data'!Z125&gt;W$136,10,IF('Indicator Data'!Z125&lt;W$135,0,10-(W$136-'Indicator Data'!Z125)/(W$136-W$135)*10)))</f>
        <v>6.2</v>
      </c>
      <c r="X123" s="14">
        <f>IF('Indicator Data'!Y125="No data","x",IF('Indicator Data'!Y125&gt;X$136,10,IF('Indicator Data'!Y125&lt;X$135,0,10-(X$136-'Indicator Data'!Y125)/(X$136-X$135)*10)))</f>
        <v>4.0181818181818185</v>
      </c>
      <c r="Y123" s="14">
        <f>IF('Indicator Data'!AD125="No data","x",IF('Indicator Data'!AD125&gt;Y$136,10,IF('Indicator Data'!AD125&lt;Y$135,0,10-(Y$136-'Indicator Data'!AD125)/(Y$136-Y$135)*10)))</f>
        <v>10</v>
      </c>
      <c r="Z123" s="140">
        <f>IF('Indicator Data'!AA125="No data","x",'Indicator Data'!AA125/'Indicator Data'!$BE125*100000)</f>
        <v>0</v>
      </c>
      <c r="AA123" s="138">
        <f t="shared" si="43"/>
        <v>0</v>
      </c>
      <c r="AB123" s="140">
        <f>IF('Indicator Data'!AB125="No data","x",'Indicator Data'!AB125/'Indicator Data'!$BE125*100000)</f>
        <v>0.12831386598129954</v>
      </c>
      <c r="AC123" s="138">
        <f t="shared" si="44"/>
        <v>3.6942453002515672</v>
      </c>
      <c r="AD123" s="54">
        <f t="shared" si="45"/>
        <v>4.7824854236866772</v>
      </c>
      <c r="AE123" s="14">
        <f>IF('Indicator Data'!T125="No data","x",IF('Indicator Data'!T125&gt;AE$136,10,IF('Indicator Data'!T125&lt;AE$135,0,10-(AE$136-'Indicator Data'!T125)/(AE$136-AE$135)*10)))</f>
        <v>10</v>
      </c>
      <c r="AF123" s="14">
        <f>IF('Indicator Data'!U125="No data","x",IF('Indicator Data'!U125&gt;AF$136,10,IF('Indicator Data'!U125&lt;AF$135,0,10-(AF$136-'Indicator Data'!U125)/(AF$136-AF$135)*10)))</f>
        <v>3.0666397957812705</v>
      </c>
      <c r="AG123" s="54">
        <f t="shared" si="62"/>
        <v>6.5333198978906353</v>
      </c>
      <c r="AH123" s="14">
        <f>IF('Indicator Data'!AN125="No data","x",IF('Indicator Data'!AN125&gt;AH$136,10,IF('Indicator Data'!AN125&lt;AH$135,0,10-(AH$136-'Indicator Data'!AN125)/(AH$136-AH$135)*10)))</f>
        <v>1.9724649192480808</v>
      </c>
      <c r="AI123" s="14">
        <f>IF('Indicator Data'!AS125="No data","x",IF('Indicator Data'!AS125&gt;AI$136,10,IF('Indicator Data'!AS125&lt;AI$135,0,10-(AI$136-'Indicator Data'!AS125)/(AI$136-AI$135)*10)))</f>
        <v>6.7999832103166149</v>
      </c>
      <c r="AJ123" s="54">
        <f t="shared" si="46"/>
        <v>4.3862240647823478</v>
      </c>
      <c r="AK123" s="37">
        <f>'Indicator Data'!AI125+'Indicator Data'!AH125*0.5+'Indicator Data'!AG125*0.25</f>
        <v>26738.185174630067</v>
      </c>
      <c r="AL123" s="44">
        <f>AK123/'Indicator Data'!BE125</f>
        <v>3.4308799090806523E-2</v>
      </c>
      <c r="AM123" s="54">
        <f t="shared" si="58"/>
        <v>3.4308799090806534</v>
      </c>
      <c r="AN123" s="14">
        <f>IF('Indicator Data'!AJ125="No data","x",IF(('Indicator Data'!AJ125)^2&gt;AN$135,10,IF(('Indicator Data'!AJ125)^2&lt;AN$136,0,10-(AN$135-('Indicator Data'!AJ125)^2)/(AN$135-AN$136)*10)))</f>
        <v>1.5789473684210531</v>
      </c>
      <c r="AO123" s="54">
        <f t="shared" si="48"/>
        <v>1.5789473684210531</v>
      </c>
      <c r="AP123" s="38">
        <f t="shared" si="53"/>
        <v>4.3371416465352439</v>
      </c>
      <c r="AQ123" s="57">
        <f t="shared" si="54"/>
        <v>2.4354942809268563</v>
      </c>
    </row>
    <row r="124" spans="1:43" s="11" customFormat="1" x14ac:dyDescent="0.25">
      <c r="A124" s="11" t="s">
        <v>474</v>
      </c>
      <c r="B124" s="32" t="s">
        <v>4</v>
      </c>
      <c r="C124" s="32" t="s">
        <v>604</v>
      </c>
      <c r="D124" s="14">
        <f>IF('Indicator Data'!M126="No data",IF((0.1284*LN('Indicator Data'!BD126)-0.4735)&gt;D$136,0,IF((0.1284*LN('Indicator Data'!BD126)-0.4735)&lt;D$135,10,(D$136-(0.1284*LN('Indicator Data'!BD126)-0.4735))/(D$136-D$135)*10)),IF('Indicator Data'!M126&gt;D$136,0,IF('Indicator Data'!M126&lt;D$135,10,(D$136-'Indicator Data'!M126)/(D$136-D$135)*10)))</f>
        <v>8.4</v>
      </c>
      <c r="E124" s="14">
        <f>IF('Indicator Data'!N126="No data","x",IF('Indicator Data'!N126&gt;E$136,10,IF('Indicator Data'!N126&lt;E$135,0,10-(E$136-'Indicator Data'!N126)/(E$136-E$135)*10)))</f>
        <v>5.7333333333333334</v>
      </c>
      <c r="F124" s="54">
        <f t="shared" si="59"/>
        <v>7.2927668251123023</v>
      </c>
      <c r="G124" s="14">
        <f>IF('Indicator Data'!AE126="No data","x",IF('Indicator Data'!AE126&gt;G$136,10,IF('Indicator Data'!AE126&lt;G$135,0,10-(G$136-'Indicator Data'!AE126)/(G$136-G$135)*10)))</f>
        <v>9.4266666666666659</v>
      </c>
      <c r="H124" s="14">
        <f>IF('Indicator Data'!AF126="No data","x",IF('Indicator Data'!AF126&gt;H$136,10,IF('Indicator Data'!AF126&lt;H$135,0,10-(H$136-'Indicator Data'!AF126)/(H$136-H$135)*10)))</f>
        <v>3.8499999999999996</v>
      </c>
      <c r="I124" s="54">
        <f t="shared" si="60"/>
        <v>6.6383333333333328</v>
      </c>
      <c r="J124" s="37">
        <f>SUM('Indicator Data'!P126,SUM('Indicator Data'!Q126:R126)*1000000)</f>
        <v>1933482670</v>
      </c>
      <c r="K124" s="37">
        <f>J124/'Indicator Data (national)'!$AY$7</f>
        <v>155.32258102091271</v>
      </c>
      <c r="L124" s="14">
        <f t="shared" si="37"/>
        <v>3.1064516204182544</v>
      </c>
      <c r="M124" s="14">
        <f>IF('Indicator Data'!S126="No data","x",IF('Indicator Data'!S126&gt;M$136,10,IF('Indicator Data'!S126&lt;M$135,0,10-(M$136-'Indicator Data'!S126)/(M$136-M$135)*10)))</f>
        <v>2.6091512063290692</v>
      </c>
      <c r="N124" s="135">
        <f>VLOOKUP(C124,'Indicator Data'!$C$5:$O$136,12,FALSE)/VLOOKUP(B124,'Indicator Data (national)'!$B$5:$AY$13,50,FALSE)*1000000</f>
        <v>2.7634572939406778E-2</v>
      </c>
      <c r="O124" s="14">
        <f t="shared" si="38"/>
        <v>2.7634572939412294E-3</v>
      </c>
      <c r="P124" s="54">
        <f t="shared" si="39"/>
        <v>1.9061220946804216</v>
      </c>
      <c r="Q124" s="47">
        <f t="shared" si="55"/>
        <v>5.78249726955959</v>
      </c>
      <c r="R124" s="37">
        <f>IF(AND('Indicator Data'!AK126="No data",'Indicator Data'!AL126="No data"),0,SUM('Indicator Data'!AK126:AM126))</f>
        <v>0</v>
      </c>
      <c r="S124" s="14">
        <f t="shared" si="56"/>
        <v>0</v>
      </c>
      <c r="T124" s="43">
        <f>R124/'Indicator Data'!$BE126</f>
        <v>0</v>
      </c>
      <c r="U124" s="14">
        <f t="shared" si="57"/>
        <v>0</v>
      </c>
      <c r="V124" s="15">
        <f t="shared" si="61"/>
        <v>0</v>
      </c>
      <c r="W124" s="14">
        <f>IF('Indicator Data'!Z126="No data","x",IF('Indicator Data'!Z126&gt;W$136,10,IF('Indicator Data'!Z126&lt;W$135,0,10-(W$136-'Indicator Data'!Z126)/(W$136-W$135)*10)))</f>
        <v>6.2</v>
      </c>
      <c r="X124" s="14">
        <f>IF('Indicator Data'!Y126="No data","x",IF('Indicator Data'!Y126&gt;X$136,10,IF('Indicator Data'!Y126&lt;X$135,0,10-(X$136-'Indicator Data'!Y126)/(X$136-X$135)*10)))</f>
        <v>4.0181818181818185</v>
      </c>
      <c r="Y124" s="14">
        <f>IF('Indicator Data'!AD126="No data","x",IF('Indicator Data'!AD126&gt;Y$136,10,IF('Indicator Data'!AD126&lt;Y$135,0,10-(Y$136-'Indicator Data'!AD126)/(Y$136-Y$135)*10)))</f>
        <v>10</v>
      </c>
      <c r="Z124" s="140">
        <f>IF('Indicator Data'!AA126="No data","x",'Indicator Data'!AA126/'Indicator Data'!$BE126*100000)</f>
        <v>0</v>
      </c>
      <c r="AA124" s="138">
        <f t="shared" si="43"/>
        <v>0</v>
      </c>
      <c r="AB124" s="140">
        <f>IF('Indicator Data'!AB126="No data","x",'Indicator Data'!AB126/'Indicator Data'!$BE126*100000)</f>
        <v>0</v>
      </c>
      <c r="AC124" s="138">
        <f t="shared" si="44"/>
        <v>0</v>
      </c>
      <c r="AD124" s="54">
        <f t="shared" si="45"/>
        <v>4.0436363636363639</v>
      </c>
      <c r="AE124" s="14">
        <f>IF('Indicator Data'!T126="No data","x",IF('Indicator Data'!T126&gt;AE$136,10,IF('Indicator Data'!T126&lt;AE$135,0,10-(AE$136-'Indicator Data'!T126)/(AE$136-AE$135)*10)))</f>
        <v>10</v>
      </c>
      <c r="AF124" s="14">
        <f>IF('Indicator Data'!U126="No data","x",IF('Indicator Data'!U126&gt;AF$136,10,IF('Indicator Data'!U126&lt;AF$135,0,10-(AF$136-'Indicator Data'!U126)/(AF$136-AF$135)*10)))</f>
        <v>1.1555281836901017</v>
      </c>
      <c r="AG124" s="54">
        <f t="shared" si="62"/>
        <v>5.5777640918450508</v>
      </c>
      <c r="AH124" s="14">
        <f>IF('Indicator Data'!AN126="No data","x",IF('Indicator Data'!AN126&gt;AH$136,10,IF('Indicator Data'!AN126&lt;AH$135,0,10-(AH$136-'Indicator Data'!AN126)/(AH$136-AH$135)*10)))</f>
        <v>1.0381789082571959</v>
      </c>
      <c r="AI124" s="14">
        <f>IF('Indicator Data'!AS126="No data","x",IF('Indicator Data'!AS126&gt;AI$136,10,IF('Indicator Data'!AS126&lt;AI$135,0,10-(AI$136-'Indicator Data'!AS126)/(AI$136-AI$135)*10)))</f>
        <v>6.8000314844303436</v>
      </c>
      <c r="AJ124" s="54">
        <f t="shared" si="46"/>
        <v>3.9191051963437697</v>
      </c>
      <c r="AK124" s="37">
        <f>'Indicator Data'!AI126+'Indicator Data'!AH126*0.5+'Indicator Data'!AG126*0.25</f>
        <v>0</v>
      </c>
      <c r="AL124" s="44">
        <f>AK124/'Indicator Data'!BE126</f>
        <v>0</v>
      </c>
      <c r="AM124" s="54">
        <f t="shared" si="58"/>
        <v>0</v>
      </c>
      <c r="AN124" s="14">
        <f>IF('Indicator Data'!AJ126="No data","x",IF(('Indicator Data'!AJ126)^2&gt;AN$135,10,IF(('Indicator Data'!AJ126)^2&lt;AN$136,0,10-(AN$135-('Indicator Data'!AJ126)^2)/(AN$135-AN$136)*10)))</f>
        <v>1.5789473684210531</v>
      </c>
      <c r="AO124" s="54">
        <f t="shared" si="48"/>
        <v>1.5789473684210531</v>
      </c>
      <c r="AP124" s="38">
        <f t="shared" si="53"/>
        <v>3.2621850367459904</v>
      </c>
      <c r="AQ124" s="57">
        <f t="shared" si="54"/>
        <v>1.7724661497064846</v>
      </c>
    </row>
    <row r="125" spans="1:43" s="11" customFormat="1" x14ac:dyDescent="0.25">
      <c r="A125" s="11" t="s">
        <v>475</v>
      </c>
      <c r="B125" s="32" t="s">
        <v>4</v>
      </c>
      <c r="C125" s="32" t="s">
        <v>605</v>
      </c>
      <c r="D125" s="14">
        <f>IF('Indicator Data'!M127="No data",IF((0.1284*LN('Indicator Data'!BD127)-0.4735)&gt;D$136,0,IF((0.1284*LN('Indicator Data'!BD127)-0.4735)&lt;D$135,10,(D$136-(0.1284*LN('Indicator Data'!BD127)-0.4735))/(D$136-D$135)*10)),IF('Indicator Data'!M127&gt;D$136,0,IF('Indicator Data'!M127&lt;D$135,10,(D$136-'Indicator Data'!M127)/(D$136-D$135)*10)))</f>
        <v>8.4</v>
      </c>
      <c r="E125" s="14">
        <f>IF('Indicator Data'!N127="No data","x",IF('Indicator Data'!N127&gt;E$136,10,IF('Indicator Data'!N127&lt;E$135,0,10-(E$136-'Indicator Data'!N127)/(E$136-E$135)*10)))</f>
        <v>5.7333333333333334</v>
      </c>
      <c r="F125" s="54">
        <f t="shared" si="59"/>
        <v>7.2927668251123023</v>
      </c>
      <c r="G125" s="14">
        <f>IF('Indicator Data'!AE127="No data","x",IF('Indicator Data'!AE127&gt;G$136,10,IF('Indicator Data'!AE127&lt;G$135,0,10-(G$136-'Indicator Data'!AE127)/(G$136-G$135)*10)))</f>
        <v>9.4266666666666659</v>
      </c>
      <c r="H125" s="14">
        <f>IF('Indicator Data'!AF127="No data","x",IF('Indicator Data'!AF127&gt;H$136,10,IF('Indicator Data'!AF127&lt;H$135,0,10-(H$136-'Indicator Data'!AF127)/(H$136-H$135)*10)))</f>
        <v>3.8499999999999996</v>
      </c>
      <c r="I125" s="54">
        <f t="shared" si="60"/>
        <v>6.6383333333333328</v>
      </c>
      <c r="J125" s="37">
        <f>SUM('Indicator Data'!P127,SUM('Indicator Data'!Q127:R127)*1000000)</f>
        <v>1933482670</v>
      </c>
      <c r="K125" s="37">
        <f>J125/'Indicator Data (national)'!$AY$7</f>
        <v>155.32258102091271</v>
      </c>
      <c r="L125" s="14">
        <f t="shared" si="37"/>
        <v>3.1064516204182544</v>
      </c>
      <c r="M125" s="14">
        <f>IF('Indicator Data'!S127="No data","x",IF('Indicator Data'!S127&gt;M$136,10,IF('Indicator Data'!S127&lt;M$135,0,10-(M$136-'Indicator Data'!S127)/(M$136-M$135)*10)))</f>
        <v>2.6091512063290692</v>
      </c>
      <c r="N125" s="135">
        <f>VLOOKUP(C125,'Indicator Data'!$C$5:$O$136,12,FALSE)/VLOOKUP(B125,'Indicator Data (national)'!$B$5:$AY$13,50,FALSE)*1000000</f>
        <v>2.7634572939406778E-2</v>
      </c>
      <c r="O125" s="14">
        <f t="shared" si="38"/>
        <v>2.7634572939412294E-3</v>
      </c>
      <c r="P125" s="54">
        <f t="shared" si="39"/>
        <v>1.9061220946804216</v>
      </c>
      <c r="Q125" s="47">
        <f t="shared" si="55"/>
        <v>5.78249726955959</v>
      </c>
      <c r="R125" s="37">
        <f>IF(AND('Indicator Data'!AK127="No data",'Indicator Data'!AL127="No data"),0,SUM('Indicator Data'!AK127:AM127))</f>
        <v>0</v>
      </c>
      <c r="S125" s="14">
        <f t="shared" si="56"/>
        <v>0</v>
      </c>
      <c r="T125" s="43">
        <f>R125/'Indicator Data'!$BE127</f>
        <v>0</v>
      </c>
      <c r="U125" s="14">
        <f t="shared" si="57"/>
        <v>0</v>
      </c>
      <c r="V125" s="15">
        <f t="shared" si="61"/>
        <v>0</v>
      </c>
      <c r="W125" s="14">
        <f>IF('Indicator Data'!Z127="No data","x",IF('Indicator Data'!Z127&gt;W$136,10,IF('Indicator Data'!Z127&lt;W$135,0,10-(W$136-'Indicator Data'!Z127)/(W$136-W$135)*10)))</f>
        <v>6.2</v>
      </c>
      <c r="X125" s="14">
        <f>IF('Indicator Data'!Y127="No data","x",IF('Indicator Data'!Y127&gt;X$136,10,IF('Indicator Data'!Y127&lt;X$135,0,10-(X$136-'Indicator Data'!Y127)/(X$136-X$135)*10)))</f>
        <v>4.0181818181818185</v>
      </c>
      <c r="Y125" s="14">
        <f>IF('Indicator Data'!AD127="No data","x",IF('Indicator Data'!AD127&gt;Y$136,10,IF('Indicator Data'!AD127&lt;Y$135,0,10-(Y$136-'Indicator Data'!AD127)/(Y$136-Y$135)*10)))</f>
        <v>10</v>
      </c>
      <c r="Z125" s="140">
        <f>IF('Indicator Data'!AA127="No data","x",'Indicator Data'!AA127/'Indicator Data'!$BE127*100000)</f>
        <v>0</v>
      </c>
      <c r="AA125" s="138">
        <f t="shared" si="43"/>
        <v>0</v>
      </c>
      <c r="AB125" s="140">
        <f>IF('Indicator Data'!AB127="No data","x",'Indicator Data'!AB127/'Indicator Data'!$BE127*100000)</f>
        <v>0</v>
      </c>
      <c r="AC125" s="138">
        <f t="shared" si="44"/>
        <v>0</v>
      </c>
      <c r="AD125" s="54">
        <f t="shared" si="45"/>
        <v>4.0436363636363639</v>
      </c>
      <c r="AE125" s="14">
        <f>IF('Indicator Data'!T127="No data","x",IF('Indicator Data'!T127&gt;AE$136,10,IF('Indicator Data'!T127&lt;AE$135,0,10-(AE$136-'Indicator Data'!T127)/(AE$136-AE$135)*10)))</f>
        <v>10</v>
      </c>
      <c r="AF125" s="14">
        <f>IF('Indicator Data'!U127="No data","x",IF('Indicator Data'!U127&gt;AF$136,10,IF('Indicator Data'!U127&lt;AF$135,0,10-(AF$136-'Indicator Data'!U127)/(AF$136-AF$135)*10)))</f>
        <v>2.5111081301742022</v>
      </c>
      <c r="AG125" s="54">
        <f t="shared" si="62"/>
        <v>6.2555540650871011</v>
      </c>
      <c r="AH125" s="14">
        <f>IF('Indicator Data'!AN127="No data","x",IF('Indicator Data'!AN127&gt;AH$136,10,IF('Indicator Data'!AN127&lt;AH$135,0,10-(AH$136-'Indicator Data'!AN127)/(AH$136-AH$135)*10)))</f>
        <v>2.7513077415722123</v>
      </c>
      <c r="AI125" s="14">
        <f>IF('Indicator Data'!AS127="No data","x",IF('Indicator Data'!AS127&gt;AI$136,10,IF('Indicator Data'!AS127&lt;AI$135,0,10-(AI$136-'Indicator Data'!AS127)/(AI$136-AI$135)*10)))</f>
        <v>6.8000412631687546</v>
      </c>
      <c r="AJ125" s="54">
        <f t="shared" si="46"/>
        <v>4.7756745023704834</v>
      </c>
      <c r="AK125" s="37">
        <f>'Indicator Data'!AI127+'Indicator Data'!AH127*0.5+'Indicator Data'!AG127*0.25</f>
        <v>20173.848335786966</v>
      </c>
      <c r="AL125" s="44">
        <f>AK125/'Indicator Data'!BE127</f>
        <v>3.430879909080653E-2</v>
      </c>
      <c r="AM125" s="54">
        <f t="shared" si="58"/>
        <v>3.4308799090806534</v>
      </c>
      <c r="AN125" s="14">
        <f>IF('Indicator Data'!AJ127="No data","x",IF(('Indicator Data'!AJ127)^2&gt;AN$135,10,IF(('Indicator Data'!AJ127)^2&lt;AN$136,0,10-(AN$135-('Indicator Data'!AJ127)^2)/(AN$135-AN$136)*10)))</f>
        <v>1.5789473684210531</v>
      </c>
      <c r="AO125" s="54">
        <f t="shared" si="48"/>
        <v>1.5789473684210531</v>
      </c>
      <c r="AP125" s="38">
        <f t="shared" si="53"/>
        <v>4.1869186176264002</v>
      </c>
      <c r="AQ125" s="57">
        <f t="shared" si="54"/>
        <v>2.3398243098583946</v>
      </c>
    </row>
    <row r="126" spans="1:43" s="11" customFormat="1" x14ac:dyDescent="0.25">
      <c r="A126" s="11" t="s">
        <v>476</v>
      </c>
      <c r="B126" s="32" t="s">
        <v>4</v>
      </c>
      <c r="C126" s="32" t="s">
        <v>606</v>
      </c>
      <c r="D126" s="14">
        <f>IF('Indicator Data'!M128="No data",IF((0.1284*LN('Indicator Data'!BD128)-0.4735)&gt;D$136,0,IF((0.1284*LN('Indicator Data'!BD128)-0.4735)&lt;D$135,10,(D$136-(0.1284*LN('Indicator Data'!BD128)-0.4735))/(D$136-D$135)*10)),IF('Indicator Data'!M128&gt;D$136,0,IF('Indicator Data'!M128&lt;D$135,10,(D$136-'Indicator Data'!M128)/(D$136-D$135)*10)))</f>
        <v>8.7846153846153854</v>
      </c>
      <c r="E126" s="14">
        <f>IF('Indicator Data'!N128="No data","x",IF('Indicator Data'!N128&gt;E$136,10,IF('Indicator Data'!N128&lt;E$135,0,10-(E$136-'Indicator Data'!N128)/(E$136-E$135)*10)))</f>
        <v>5.7333333333333334</v>
      </c>
      <c r="F126" s="54">
        <f t="shared" si="59"/>
        <v>7.5739686177920085</v>
      </c>
      <c r="G126" s="14">
        <f>IF('Indicator Data'!AE128="No data","x",IF('Indicator Data'!AE128&gt;G$136,10,IF('Indicator Data'!AE128&lt;G$135,0,10-(G$136-'Indicator Data'!AE128)/(G$136-G$135)*10)))</f>
        <v>9.4266666666666659</v>
      </c>
      <c r="H126" s="14">
        <f>IF('Indicator Data'!AF128="No data","x",IF('Indicator Data'!AF128&gt;H$136,10,IF('Indicator Data'!AF128&lt;H$135,0,10-(H$136-'Indicator Data'!AF128)/(H$136-H$135)*10)))</f>
        <v>3.2249999999999996</v>
      </c>
      <c r="I126" s="54">
        <f t="shared" si="60"/>
        <v>6.3258333333333328</v>
      </c>
      <c r="J126" s="37">
        <f>SUM('Indicator Data'!P128,SUM('Indicator Data'!Q128:R128)*1000000)</f>
        <v>1933482670</v>
      </c>
      <c r="K126" s="37">
        <f>J126/'Indicator Data (national)'!$AY$7</f>
        <v>155.32258102091271</v>
      </c>
      <c r="L126" s="14">
        <f t="shared" si="37"/>
        <v>3.1064516204182544</v>
      </c>
      <c r="M126" s="14">
        <f>IF('Indicator Data'!S128="No data","x",IF('Indicator Data'!S128&gt;M$136,10,IF('Indicator Data'!S128&lt;M$135,0,10-(M$136-'Indicator Data'!S128)/(M$136-M$135)*10)))</f>
        <v>2.6091512063290692</v>
      </c>
      <c r="N126" s="135">
        <f>VLOOKUP(C126,'Indicator Data'!$C$5:$O$136,12,FALSE)/VLOOKUP(B126,'Indicator Data (national)'!$B$5:$AY$13,50,FALSE)*1000000</f>
        <v>2.7634572939406778E-2</v>
      </c>
      <c r="O126" s="14">
        <f t="shared" si="38"/>
        <v>2.7634572939412294E-3</v>
      </c>
      <c r="P126" s="54">
        <f t="shared" si="39"/>
        <v>1.9061220946804216</v>
      </c>
      <c r="Q126" s="47">
        <f t="shared" si="55"/>
        <v>5.844973165899443</v>
      </c>
      <c r="R126" s="37">
        <f>IF(AND('Indicator Data'!AK128="No data",'Indicator Data'!AL128="No data"),0,SUM('Indicator Data'!AK128:AM128))</f>
        <v>0</v>
      </c>
      <c r="S126" s="14">
        <f t="shared" si="56"/>
        <v>0</v>
      </c>
      <c r="T126" s="43">
        <f>R126/'Indicator Data'!$BE128</f>
        <v>0</v>
      </c>
      <c r="U126" s="14">
        <f t="shared" si="57"/>
        <v>0</v>
      </c>
      <c r="V126" s="15">
        <f t="shared" si="61"/>
        <v>0</v>
      </c>
      <c r="W126" s="14">
        <f>IF('Indicator Data'!Z128="No data","x",IF('Indicator Data'!Z128&gt;W$136,10,IF('Indicator Data'!Z128&lt;W$135,0,10-(W$136-'Indicator Data'!Z128)/(W$136-W$135)*10)))</f>
        <v>6.2</v>
      </c>
      <c r="X126" s="14">
        <f>IF('Indicator Data'!Y128="No data","x",IF('Indicator Data'!Y128&gt;X$136,10,IF('Indicator Data'!Y128&lt;X$135,0,10-(X$136-'Indicator Data'!Y128)/(X$136-X$135)*10)))</f>
        <v>4.0181818181818185</v>
      </c>
      <c r="Y126" s="14">
        <f>IF('Indicator Data'!AD128="No data","x",IF('Indicator Data'!AD128&gt;Y$136,10,IF('Indicator Data'!AD128&lt;Y$135,0,10-(Y$136-'Indicator Data'!AD128)/(Y$136-Y$135)*10)))</f>
        <v>10</v>
      </c>
      <c r="Z126" s="140">
        <f>IF('Indicator Data'!AA128="No data","x",'Indicator Data'!AA128/'Indicator Data'!$BE128*100000)</f>
        <v>0</v>
      </c>
      <c r="AA126" s="138">
        <f t="shared" si="43"/>
        <v>0</v>
      </c>
      <c r="AB126" s="140">
        <f>IF('Indicator Data'!AB128="No data","x",'Indicator Data'!AB128/'Indicator Data'!$BE128*100000)</f>
        <v>0.38720569140738942</v>
      </c>
      <c r="AC126" s="138">
        <f t="shared" si="44"/>
        <v>5.2931391074436531</v>
      </c>
      <c r="AD126" s="54">
        <f t="shared" si="45"/>
        <v>5.1022641851250947</v>
      </c>
      <c r="AE126" s="14">
        <f>IF('Indicator Data'!T128="No data","x",IF('Indicator Data'!T128&gt;AE$136,10,IF('Indicator Data'!T128&lt;AE$135,0,10-(AE$136-'Indicator Data'!T128)/(AE$136-AE$135)*10)))</f>
        <v>10</v>
      </c>
      <c r="AF126" s="14">
        <f>IF('Indicator Data'!U128="No data","x",IF('Indicator Data'!U128&gt;AF$136,10,IF('Indicator Data'!U128&lt;AF$135,0,10-(AF$136-'Indicator Data'!U128)/(AF$136-AF$135)*10)))</f>
        <v>3.9333133672756313</v>
      </c>
      <c r="AG126" s="54">
        <f t="shared" si="62"/>
        <v>6.9666566836378152</v>
      </c>
      <c r="AH126" s="14">
        <f>IF('Indicator Data'!AN128="No data","x",IF('Indicator Data'!AN128&gt;AH$136,10,IF('Indicator Data'!AN128&lt;AH$135,0,10-(AH$136-'Indicator Data'!AN128)/(AH$136-AH$135)*10)))</f>
        <v>2.024345639883788</v>
      </c>
      <c r="AI126" s="14">
        <f>IF('Indicator Data'!AS128="No data","x",IF('Indicator Data'!AS128&gt;AI$136,10,IF('Indicator Data'!AS128&lt;AI$135,0,10-(AI$136-'Indicator Data'!AS128)/(AI$136-AI$135)*10)))</f>
        <v>6.8000294207128507</v>
      </c>
      <c r="AJ126" s="54">
        <f t="shared" si="46"/>
        <v>4.4121875302983193</v>
      </c>
      <c r="AK126" s="37">
        <f>'Indicator Data'!AI128+'Indicator Data'!AH128*0.5+'Indicator Data'!AG128*0.25</f>
        <v>26685.817426803435</v>
      </c>
      <c r="AL126" s="44">
        <f>AK126/'Indicator Data'!BE128</f>
        <v>3.4443001291722619E-2</v>
      </c>
      <c r="AM126" s="54">
        <f t="shared" si="58"/>
        <v>3.4443001291722624</v>
      </c>
      <c r="AN126" s="14">
        <f>IF('Indicator Data'!AJ128="No data","x",IF(('Indicator Data'!AJ128)^2&gt;AN$135,10,IF(('Indicator Data'!AJ128)^2&lt;AN$136,0,10-(AN$135-('Indicator Data'!AJ128)^2)/(AN$135-AN$136)*10)))</f>
        <v>0</v>
      </c>
      <c r="AO126" s="54">
        <f t="shared" si="48"/>
        <v>0</v>
      </c>
      <c r="AP126" s="38">
        <f t="shared" si="53"/>
        <v>4.3420699355225532</v>
      </c>
      <c r="AQ126" s="57">
        <f t="shared" si="54"/>
        <v>2.4386507556150634</v>
      </c>
    </row>
    <row r="127" spans="1:43" s="11" customFormat="1" x14ac:dyDescent="0.25">
      <c r="A127" s="11" t="s">
        <v>477</v>
      </c>
      <c r="B127" s="32" t="s">
        <v>4</v>
      </c>
      <c r="C127" s="32" t="s">
        <v>607</v>
      </c>
      <c r="D127" s="14">
        <f>IF('Indicator Data'!M129="No data",IF((0.1284*LN('Indicator Data'!BD129)-0.4735)&gt;D$136,0,IF((0.1284*LN('Indicator Data'!BD129)-0.4735)&lt;D$135,10,(D$136-(0.1284*LN('Indicator Data'!BD129)-0.4735))/(D$136-D$135)*10)),IF('Indicator Data'!M129&gt;D$136,0,IF('Indicator Data'!M129&lt;D$135,10,(D$136-'Indicator Data'!M129)/(D$136-D$135)*10)))</f>
        <v>8.7846153846153854</v>
      </c>
      <c r="E127" s="14">
        <f>IF('Indicator Data'!N129="No data","x",IF('Indicator Data'!N129&gt;E$136,10,IF('Indicator Data'!N129&lt;E$135,0,10-(E$136-'Indicator Data'!N129)/(E$136-E$135)*10)))</f>
        <v>5.7333333333333334</v>
      </c>
      <c r="F127" s="54">
        <f t="shared" si="59"/>
        <v>7.5739686177920085</v>
      </c>
      <c r="G127" s="14">
        <f>IF('Indicator Data'!AE129="No data","x",IF('Indicator Data'!AE129&gt;G$136,10,IF('Indicator Data'!AE129&lt;G$135,0,10-(G$136-'Indicator Data'!AE129)/(G$136-G$135)*10)))</f>
        <v>9.4266666666666659</v>
      </c>
      <c r="H127" s="14">
        <f>IF('Indicator Data'!AF129="No data","x",IF('Indicator Data'!AF129&gt;H$136,10,IF('Indicator Data'!AF129&lt;H$135,0,10-(H$136-'Indicator Data'!AF129)/(H$136-H$135)*10)))</f>
        <v>3.2249999999999996</v>
      </c>
      <c r="I127" s="54">
        <f t="shared" si="60"/>
        <v>6.3258333333333328</v>
      </c>
      <c r="J127" s="37">
        <f>SUM('Indicator Data'!P129,SUM('Indicator Data'!Q129:R129)*1000000)</f>
        <v>1933482670</v>
      </c>
      <c r="K127" s="37">
        <f>J127/'Indicator Data (national)'!$AY$7</f>
        <v>155.32258102091271</v>
      </c>
      <c r="L127" s="14">
        <f t="shared" si="37"/>
        <v>3.1064516204182544</v>
      </c>
      <c r="M127" s="14">
        <f>IF('Indicator Data'!S129="No data","x",IF('Indicator Data'!S129&gt;M$136,10,IF('Indicator Data'!S129&lt;M$135,0,10-(M$136-'Indicator Data'!S129)/(M$136-M$135)*10)))</f>
        <v>2.6091512063290692</v>
      </c>
      <c r="N127" s="135">
        <f>VLOOKUP(C127,'Indicator Data'!$C$5:$O$136,12,FALSE)/VLOOKUP(B127,'Indicator Data (national)'!$B$5:$AY$13,50,FALSE)*1000000</f>
        <v>2.7634572939406778E-2</v>
      </c>
      <c r="O127" s="14">
        <f t="shared" si="38"/>
        <v>2.7634572939412294E-3</v>
      </c>
      <c r="P127" s="54">
        <f t="shared" si="39"/>
        <v>1.9061220946804216</v>
      </c>
      <c r="Q127" s="47">
        <f t="shared" si="55"/>
        <v>5.844973165899443</v>
      </c>
      <c r="R127" s="37">
        <f>IF(AND('Indicator Data'!AK129="No data",'Indicator Data'!AL129="No data"),0,SUM('Indicator Data'!AK129:AM129))</f>
        <v>0</v>
      </c>
      <c r="S127" s="14">
        <f t="shared" si="56"/>
        <v>0</v>
      </c>
      <c r="T127" s="43">
        <f>R127/'Indicator Data'!$BE129</f>
        <v>0</v>
      </c>
      <c r="U127" s="14">
        <f t="shared" si="57"/>
        <v>0</v>
      </c>
      <c r="V127" s="15">
        <f t="shared" si="61"/>
        <v>0</v>
      </c>
      <c r="W127" s="14">
        <f>IF('Indicator Data'!Z129="No data","x",IF('Indicator Data'!Z129&gt;W$136,10,IF('Indicator Data'!Z129&lt;W$135,0,10-(W$136-'Indicator Data'!Z129)/(W$136-W$135)*10)))</f>
        <v>6.2</v>
      </c>
      <c r="X127" s="14">
        <f>IF('Indicator Data'!Y129="No data","x",IF('Indicator Data'!Y129&gt;X$136,10,IF('Indicator Data'!Y129&lt;X$135,0,10-(X$136-'Indicator Data'!Y129)/(X$136-X$135)*10)))</f>
        <v>4.0181818181818185</v>
      </c>
      <c r="Y127" s="14">
        <f>IF('Indicator Data'!AD129="No data","x",IF('Indicator Data'!AD129&gt;Y$136,10,IF('Indicator Data'!AD129&lt;Y$135,0,10-(Y$136-'Indicator Data'!AD129)/(Y$136-Y$135)*10)))</f>
        <v>10</v>
      </c>
      <c r="Z127" s="140">
        <f>IF('Indicator Data'!AA129="No data","x",'Indicator Data'!AA129/'Indicator Data'!$BE129*100000)</f>
        <v>4.4289333356954312</v>
      </c>
      <c r="AA127" s="138">
        <f t="shared" si="43"/>
        <v>7.1541513995284109</v>
      </c>
      <c r="AB127" s="140">
        <f>IF('Indicator Data'!AB129="No data","x",'Indicator Data'!AB129/'Indicator Data'!$BE129*100000)</f>
        <v>0</v>
      </c>
      <c r="AC127" s="138">
        <f t="shared" si="44"/>
        <v>0</v>
      </c>
      <c r="AD127" s="54">
        <f t="shared" si="45"/>
        <v>5.4744666435420459</v>
      </c>
      <c r="AE127" s="14">
        <f>IF('Indicator Data'!T129="No data","x",IF('Indicator Data'!T129&gt;AE$136,10,IF('Indicator Data'!T129&lt;AE$135,0,10-(AE$136-'Indicator Data'!T129)/(AE$136-AE$135)*10)))</f>
        <v>10</v>
      </c>
      <c r="AF127" s="14">
        <f>IF('Indicator Data'!U129="No data","x",IF('Indicator Data'!U129&gt;AF$136,10,IF('Indicator Data'!U129&lt;AF$135,0,10-(AF$136-'Indicator Data'!U129)/(AF$136-AF$135)*10)))</f>
        <v>3.9778724598039714</v>
      </c>
      <c r="AG127" s="54">
        <f t="shared" si="62"/>
        <v>6.9889362299019862</v>
      </c>
      <c r="AH127" s="14">
        <f>IF('Indicator Data'!AN129="No data","x",IF('Indicator Data'!AN129&gt;AH$136,10,IF('Indicator Data'!AN129&lt;AH$135,0,10-(AH$136-'Indicator Data'!AN129)/(AH$136-AH$135)*10)))</f>
        <v>2.1283857579729144</v>
      </c>
      <c r="AI127" s="14">
        <f>IF('Indicator Data'!AS129="No data","x",IF('Indicator Data'!AS129&gt;AI$136,10,IF('Indicator Data'!AS129&lt;AI$135,0,10-(AI$136-'Indicator Data'!AS129)/(AI$136-AI$135)*10)))</f>
        <v>6.7999581331003345</v>
      </c>
      <c r="AJ127" s="54">
        <f t="shared" si="46"/>
        <v>4.4641719455366244</v>
      </c>
      <c r="AK127" s="37">
        <f>'Indicator Data'!AI129+'Indicator Data'!AH129*0.5+'Indicator Data'!AG129*0.25</f>
        <v>19366.287822787563</v>
      </c>
      <c r="AL127" s="44">
        <f>AK127/'Indicator Data'!BE129</f>
        <v>3.430879909080653E-2</v>
      </c>
      <c r="AM127" s="54">
        <f t="shared" si="58"/>
        <v>3.4308799090806534</v>
      </c>
      <c r="AN127" s="14">
        <f>IF('Indicator Data'!AJ129="No data","x",IF(('Indicator Data'!AJ129)^2&gt;AN$135,10,IF(('Indicator Data'!AJ129)^2&lt;AN$136,0,10-(AN$135-('Indicator Data'!AJ129)^2)/(AN$135-AN$136)*10)))</f>
        <v>1.5789473684210531</v>
      </c>
      <c r="AO127" s="54">
        <f t="shared" si="48"/>
        <v>1.5789473684210531</v>
      </c>
      <c r="AP127" s="38">
        <f t="shared" si="53"/>
        <v>4.6446464366118638</v>
      </c>
      <c r="AQ127" s="57">
        <f t="shared" si="54"/>
        <v>2.6346963327725663</v>
      </c>
    </row>
    <row r="128" spans="1:43" s="11" customFormat="1" x14ac:dyDescent="0.25">
      <c r="A128" s="11" t="s">
        <v>478</v>
      </c>
      <c r="B128" s="32" t="s">
        <v>4</v>
      </c>
      <c r="C128" s="32" t="s">
        <v>608</v>
      </c>
      <c r="D128" s="14">
        <f>IF('Indicator Data'!M130="No data",IF((0.1284*LN('Indicator Data'!BD130)-0.4735)&gt;D$136,0,IF((0.1284*LN('Indicator Data'!BD130)-0.4735)&lt;D$135,10,(D$136-(0.1284*LN('Indicator Data'!BD130)-0.4735))/(D$136-D$135)*10)),IF('Indicator Data'!M130&gt;D$136,0,IF('Indicator Data'!M130&lt;D$135,10,(D$136-'Indicator Data'!M130)/(D$136-D$135)*10)))</f>
        <v>9.5076923076923077</v>
      </c>
      <c r="E128" s="14">
        <f>IF('Indicator Data'!N130="No data","x",IF('Indicator Data'!N130&gt;E$136,10,IF('Indicator Data'!N130&lt;E$135,0,10-(E$136-'Indicator Data'!N130)/(E$136-E$135)*10)))</f>
        <v>5.7333333333333334</v>
      </c>
      <c r="F128" s="54">
        <f t="shared" si="59"/>
        <v>8.1746455469512522</v>
      </c>
      <c r="G128" s="14">
        <f>IF('Indicator Data'!AE130="No data","x",IF('Indicator Data'!AE130&gt;G$136,10,IF('Indicator Data'!AE130&lt;G$135,0,10-(G$136-'Indicator Data'!AE130)/(G$136-G$135)*10)))</f>
        <v>9.4266666666666659</v>
      </c>
      <c r="H128" s="14">
        <f>IF('Indicator Data'!AF130="No data","x",IF('Indicator Data'!AF130&gt;H$136,10,IF('Indicator Data'!AF130&lt;H$135,0,10-(H$136-'Indicator Data'!AF130)/(H$136-H$135)*10)))</f>
        <v>2.0500000000000007</v>
      </c>
      <c r="I128" s="54">
        <f t="shared" si="60"/>
        <v>5.7383333333333333</v>
      </c>
      <c r="J128" s="37">
        <f>SUM('Indicator Data'!P130,SUM('Indicator Data'!Q130:R130)*1000000)</f>
        <v>1933482670</v>
      </c>
      <c r="K128" s="37">
        <f>J128/'Indicator Data (national)'!$AY$7</f>
        <v>155.32258102091271</v>
      </c>
      <c r="L128" s="14">
        <f t="shared" si="37"/>
        <v>3.1064516204182544</v>
      </c>
      <c r="M128" s="14">
        <f>IF('Indicator Data'!S130="No data","x",IF('Indicator Data'!S130&gt;M$136,10,IF('Indicator Data'!S130&lt;M$135,0,10-(M$136-'Indicator Data'!S130)/(M$136-M$135)*10)))</f>
        <v>2.6091512063290692</v>
      </c>
      <c r="N128" s="135">
        <f>VLOOKUP(C128,'Indicator Data'!$C$5:$O$136,12,FALSE)/VLOOKUP(B128,'Indicator Data (national)'!$B$5:$AY$13,50,FALSE)*1000000</f>
        <v>2.7634572939406778E-2</v>
      </c>
      <c r="O128" s="14">
        <f t="shared" si="38"/>
        <v>2.7634572939412294E-3</v>
      </c>
      <c r="P128" s="54">
        <f t="shared" si="39"/>
        <v>1.9061220946804216</v>
      </c>
      <c r="Q128" s="47">
        <f t="shared" si="55"/>
        <v>5.9984366304790644</v>
      </c>
      <c r="R128" s="37">
        <f>IF(AND('Indicator Data'!AK130="No data",'Indicator Data'!AL130="No data"),0,SUM('Indicator Data'!AK130:AM130))</f>
        <v>6</v>
      </c>
      <c r="S128" s="14">
        <f t="shared" si="56"/>
        <v>0</v>
      </c>
      <c r="T128" s="43">
        <f>R128/'Indicator Data'!$BE130</f>
        <v>6.3063763771549414E-6</v>
      </c>
      <c r="U128" s="14">
        <f t="shared" si="57"/>
        <v>0</v>
      </c>
      <c r="V128" s="15">
        <f t="shared" si="61"/>
        <v>0</v>
      </c>
      <c r="W128" s="14">
        <f>IF('Indicator Data'!Z130="No data","x",IF('Indicator Data'!Z130&gt;W$136,10,IF('Indicator Data'!Z130&lt;W$135,0,10-(W$136-'Indicator Data'!Z130)/(W$136-W$135)*10)))</f>
        <v>6.2</v>
      </c>
      <c r="X128" s="14">
        <f>IF('Indicator Data'!Y130="No data","x",IF('Indicator Data'!Y130&gt;X$136,10,IF('Indicator Data'!Y130&lt;X$135,0,10-(X$136-'Indicator Data'!Y130)/(X$136-X$135)*10)))</f>
        <v>4.0181818181818185</v>
      </c>
      <c r="Y128" s="14">
        <f>IF('Indicator Data'!AD130="No data","x",IF('Indicator Data'!AD130&gt;Y$136,10,IF('Indicator Data'!AD130&lt;Y$135,0,10-(Y$136-'Indicator Data'!AD130)/(Y$136-Y$135)*10)))</f>
        <v>10</v>
      </c>
      <c r="Z128" s="140">
        <f>IF('Indicator Data'!AA130="No data","x",'Indicator Data'!AA130/'Indicator Data'!$BE130*100000)</f>
        <v>0</v>
      </c>
      <c r="AA128" s="138">
        <f t="shared" si="43"/>
        <v>0</v>
      </c>
      <c r="AB128" s="140">
        <f>IF('Indicator Data'!AB130="No data","x",'Indicator Data'!AB130/'Indicator Data'!$BE130*100000)</f>
        <v>1.8919129131464825</v>
      </c>
      <c r="AC128" s="138">
        <f t="shared" si="44"/>
        <v>7.5896704715610452</v>
      </c>
      <c r="AD128" s="54">
        <f t="shared" si="45"/>
        <v>5.561570457948573</v>
      </c>
      <c r="AE128" s="14">
        <f>IF('Indicator Data'!T130="No data","x",IF('Indicator Data'!T130&gt;AE$136,10,IF('Indicator Data'!T130&lt;AE$135,0,10-(AE$136-'Indicator Data'!T130)/(AE$136-AE$135)*10)))</f>
        <v>10</v>
      </c>
      <c r="AF128" s="14">
        <f>IF('Indicator Data'!U130="No data","x",IF('Indicator Data'!U130&gt;AF$136,10,IF('Indicator Data'!U130&lt;AF$135,0,10-(AF$136-'Indicator Data'!U130)/(AF$136-AF$135)*10)))</f>
        <v>2.9333169778447949</v>
      </c>
      <c r="AG128" s="54">
        <f t="shared" si="62"/>
        <v>6.4666584889223975</v>
      </c>
      <c r="AH128" s="14">
        <f>IF('Indicator Data'!AN130="No data","x",IF('Indicator Data'!AN130&gt;AH$136,10,IF('Indicator Data'!AN130&lt;AH$135,0,10-(AH$136-'Indicator Data'!AN130)/(AH$136-AH$135)*10)))</f>
        <v>3.5818052163694558</v>
      </c>
      <c r="AI128" s="14">
        <f>IF('Indicator Data'!AS130="No data","x",IF('Indicator Data'!AS130&gt;AI$136,10,IF('Indicator Data'!AS130&lt;AI$135,0,10-(AI$136-'Indicator Data'!AS130)/(AI$136-AI$135)*10)))</f>
        <v>7.0999361963444265</v>
      </c>
      <c r="AJ128" s="54">
        <f t="shared" si="46"/>
        <v>5.3408707063569416</v>
      </c>
      <c r="AK128" s="37">
        <f>'Indicator Data'!AI130+'Indicator Data'!AH130*0.5+'Indicator Data'!AG130*0.25</f>
        <v>4700</v>
      </c>
      <c r="AL128" s="44">
        <f>AK128/'Indicator Data'!BE130</f>
        <v>4.9399948287713706E-3</v>
      </c>
      <c r="AM128" s="54">
        <f t="shared" si="58"/>
        <v>0.49399948287713791</v>
      </c>
      <c r="AN128" s="14" t="str">
        <f>IF('Indicator Data'!AJ130="No data","x",IF(('Indicator Data'!AJ130)^2&gt;AN$135,10,IF(('Indicator Data'!AJ130)^2&lt;AN$136,0,10-(AN$135-('Indicator Data'!AJ130)^2)/(AN$135-AN$136)*10)))</f>
        <v>x</v>
      </c>
      <c r="AO128" s="54" t="str">
        <f t="shared" si="48"/>
        <v>x</v>
      </c>
      <c r="AP128" s="38">
        <f t="shared" si="53"/>
        <v>4.8073758417176649</v>
      </c>
      <c r="AQ128" s="57">
        <f t="shared" si="54"/>
        <v>2.7420309350546934</v>
      </c>
    </row>
    <row r="129" spans="1:43" s="11" customFormat="1" x14ac:dyDescent="0.25">
      <c r="A129" s="11" t="s">
        <v>479</v>
      </c>
      <c r="B129" s="32" t="s">
        <v>4</v>
      </c>
      <c r="C129" s="32" t="s">
        <v>609</v>
      </c>
      <c r="D129" s="14">
        <f>IF('Indicator Data'!M131="No data",IF((0.1284*LN('Indicator Data'!BD131)-0.4735)&gt;D$136,0,IF((0.1284*LN('Indicator Data'!BD131)-0.4735)&lt;D$135,10,(D$136-(0.1284*LN('Indicator Data'!BD131)-0.4735))/(D$136-D$135)*10)),IF('Indicator Data'!M131&gt;D$136,0,IF('Indicator Data'!M131&lt;D$135,10,(D$136-'Indicator Data'!M131)/(D$136-D$135)*10)))</f>
        <v>8.861538461538462</v>
      </c>
      <c r="E129" s="14">
        <f>IF('Indicator Data'!N131="No data","x",IF('Indicator Data'!N131&gt;E$136,10,IF('Indicator Data'!N131&lt;E$135,0,10-(E$136-'Indicator Data'!N131)/(E$136-E$135)*10)))</f>
        <v>5.7333333333333334</v>
      </c>
      <c r="F129" s="54">
        <f t="shared" si="59"/>
        <v>7.6329360430088062</v>
      </c>
      <c r="G129" s="14">
        <f>IF('Indicator Data'!AE131="No data","x",IF('Indicator Data'!AE131&gt;G$136,10,IF('Indicator Data'!AE131&lt;G$135,0,10-(G$136-'Indicator Data'!AE131)/(G$136-G$135)*10)))</f>
        <v>9.4266666666666659</v>
      </c>
      <c r="H129" s="14">
        <f>IF('Indicator Data'!AF131="No data","x",IF('Indicator Data'!AF131&gt;H$136,10,IF('Indicator Data'!AF131&lt;H$135,0,10-(H$136-'Indicator Data'!AF131)/(H$136-H$135)*10)))</f>
        <v>3.0999999999999996</v>
      </c>
      <c r="I129" s="54">
        <f t="shared" si="60"/>
        <v>6.2633333333333328</v>
      </c>
      <c r="J129" s="37">
        <f>SUM('Indicator Data'!P131,SUM('Indicator Data'!Q131:R131)*1000000)</f>
        <v>1933482670</v>
      </c>
      <c r="K129" s="37">
        <f>J129/'Indicator Data (national)'!$AY$7</f>
        <v>155.32258102091271</v>
      </c>
      <c r="L129" s="14">
        <f t="shared" si="37"/>
        <v>3.1064516204182544</v>
      </c>
      <c r="M129" s="14">
        <f>IF('Indicator Data'!S131="No data","x",IF('Indicator Data'!S131&gt;M$136,10,IF('Indicator Data'!S131&lt;M$135,0,10-(M$136-'Indicator Data'!S131)/(M$136-M$135)*10)))</f>
        <v>2.6091512063290692</v>
      </c>
      <c r="N129" s="135">
        <f>VLOOKUP(C129,'Indicator Data'!$C$5:$O$136,12,FALSE)/VLOOKUP(B129,'Indicator Data (national)'!$B$5:$AY$13,50,FALSE)*1000000</f>
        <v>2.7634572939406778E-2</v>
      </c>
      <c r="O129" s="14">
        <f t="shared" si="38"/>
        <v>2.7634572939412294E-3</v>
      </c>
      <c r="P129" s="54">
        <f t="shared" si="39"/>
        <v>1.9061220946804216</v>
      </c>
      <c r="Q129" s="47">
        <f t="shared" si="55"/>
        <v>5.858831878507841</v>
      </c>
      <c r="R129" s="37">
        <f>IF(AND('Indicator Data'!AK131="No data",'Indicator Data'!AL131="No data"),0,SUM('Indicator Data'!AK131:AM131))</f>
        <v>0</v>
      </c>
      <c r="S129" s="14">
        <f t="shared" si="56"/>
        <v>0</v>
      </c>
      <c r="T129" s="43">
        <f>R129/'Indicator Data'!$BE131</f>
        <v>0</v>
      </c>
      <c r="U129" s="14">
        <f t="shared" si="57"/>
        <v>0</v>
      </c>
      <c r="V129" s="15">
        <f t="shared" si="61"/>
        <v>0</v>
      </c>
      <c r="W129" s="14">
        <f>IF('Indicator Data'!Z131="No data","x",IF('Indicator Data'!Z131&gt;W$136,10,IF('Indicator Data'!Z131&lt;W$135,0,10-(W$136-'Indicator Data'!Z131)/(W$136-W$135)*10)))</f>
        <v>6.2</v>
      </c>
      <c r="X129" s="14">
        <f>IF('Indicator Data'!Y131="No data","x",IF('Indicator Data'!Y131&gt;X$136,10,IF('Indicator Data'!Y131&lt;X$135,0,10-(X$136-'Indicator Data'!Y131)/(X$136-X$135)*10)))</f>
        <v>4.0181818181818185</v>
      </c>
      <c r="Y129" s="14">
        <f>IF('Indicator Data'!AD131="No data","x",IF('Indicator Data'!AD131&gt;Y$136,10,IF('Indicator Data'!AD131&lt;Y$135,0,10-(Y$136-'Indicator Data'!AD131)/(Y$136-Y$135)*10)))</f>
        <v>10</v>
      </c>
      <c r="Z129" s="140">
        <f>IF('Indicator Data'!AA131="No data","x",'Indicator Data'!AA131/'Indicator Data'!$BE131*100000)</f>
        <v>0</v>
      </c>
      <c r="AA129" s="138">
        <f t="shared" si="43"/>
        <v>0</v>
      </c>
      <c r="AB129" s="140">
        <f>IF('Indicator Data'!AB131="No data","x",'Indicator Data'!AB131/'Indicator Data'!$BE131*100000)</f>
        <v>0</v>
      </c>
      <c r="AC129" s="138">
        <f t="shared" si="44"/>
        <v>0</v>
      </c>
      <c r="AD129" s="54">
        <f t="shared" si="45"/>
        <v>4.0436363636363639</v>
      </c>
      <c r="AE129" s="14">
        <f>IF('Indicator Data'!T131="No data","x",IF('Indicator Data'!T131&gt;AE$136,10,IF('Indicator Data'!T131&lt;AE$135,0,10-(AE$136-'Indicator Data'!T131)/(AE$136-AE$135)*10)))</f>
        <v>10</v>
      </c>
      <c r="AF129" s="14">
        <f>IF('Indicator Data'!U131="No data","x",IF('Indicator Data'!U131&gt;AF$136,10,IF('Indicator Data'!U131&lt;AF$135,0,10-(AF$136-'Indicator Data'!U131)/(AF$136-AF$135)*10)))</f>
        <v>4.1110786113954836</v>
      </c>
      <c r="AG129" s="54">
        <f t="shared" si="62"/>
        <v>7.0555393056977422</v>
      </c>
      <c r="AH129" s="14">
        <f>IF('Indicator Data'!AN131="No data","x",IF('Indicator Data'!AN131&gt;AH$136,10,IF('Indicator Data'!AN131&lt;AH$135,0,10-(AH$136-'Indicator Data'!AN131)/(AH$136-AH$135)*10)))</f>
        <v>4.8793431883202238</v>
      </c>
      <c r="AI129" s="14">
        <f>IF('Indicator Data'!AS131="No data","x",IF('Indicator Data'!AS131&gt;AI$136,10,IF('Indicator Data'!AS131&lt;AI$135,0,10-(AI$136-'Indicator Data'!AS131)/(AI$136-AI$135)*10)))</f>
        <v>6.8000815391212051</v>
      </c>
      <c r="AJ129" s="54">
        <f t="shared" si="46"/>
        <v>5.8397123637207144</v>
      </c>
      <c r="AK129" s="37">
        <f>'Indicator Data'!AI131+'Indicator Data'!AH131*0.5+'Indicator Data'!AG131*0.25</f>
        <v>159743.93691456167</v>
      </c>
      <c r="AL129" s="44">
        <f>AK129/'Indicator Data'!BE131</f>
        <v>0.2215078593757355</v>
      </c>
      <c r="AM129" s="54">
        <f t="shared" si="58"/>
        <v>10</v>
      </c>
      <c r="AN129" s="14">
        <f>IF('Indicator Data'!AJ131="No data","x",IF(('Indicator Data'!AJ131)^2&gt;AN$135,10,IF(('Indicator Data'!AJ131)^2&lt;AN$136,0,10-(AN$135-('Indicator Data'!AJ131)^2)/(AN$135-AN$136)*10)))</f>
        <v>1.5789473684210531</v>
      </c>
      <c r="AO129" s="54">
        <f t="shared" si="48"/>
        <v>1.5789473684210531</v>
      </c>
      <c r="AP129" s="38">
        <f t="shared" si="53"/>
        <v>6.737519349347755</v>
      </c>
      <c r="AQ129" s="57">
        <f t="shared" si="54"/>
        <v>4.1400664247249424</v>
      </c>
    </row>
    <row r="130" spans="1:43" s="11" customFormat="1" x14ac:dyDescent="0.25">
      <c r="A130" s="11" t="s">
        <v>480</v>
      </c>
      <c r="B130" s="32" t="s">
        <v>4</v>
      </c>
      <c r="C130" s="32" t="s">
        <v>610</v>
      </c>
      <c r="D130" s="14">
        <f>IF('Indicator Data'!M132="No data",IF((0.1284*LN('Indicator Data'!BD132)-0.4735)&gt;D$136,0,IF((0.1284*LN('Indicator Data'!BD132)-0.4735)&lt;D$135,10,(D$136-(0.1284*LN('Indicator Data'!BD132)-0.4735))/(D$136-D$135)*10)),IF('Indicator Data'!M132&gt;D$136,0,IF('Indicator Data'!M132&lt;D$135,10,(D$136-'Indicator Data'!M132)/(D$136-D$135)*10)))</f>
        <v>8.3384615384615408</v>
      </c>
      <c r="E130" s="14">
        <f>IF('Indicator Data'!N132="No data","x",IF('Indicator Data'!N132&gt;E$136,10,IF('Indicator Data'!N132&lt;E$135,0,10-(E$136-'Indicator Data'!N132)/(E$136-E$135)*10)))</f>
        <v>5.7333333333333334</v>
      </c>
      <c r="F130" s="54">
        <f t="shared" si="59"/>
        <v>7.2496744280409464</v>
      </c>
      <c r="G130" s="14">
        <f>IF('Indicator Data'!AE132="No data","x",IF('Indicator Data'!AE132&gt;G$136,10,IF('Indicator Data'!AE132&lt;G$135,0,10-(G$136-'Indicator Data'!AE132)/(G$136-G$135)*10)))</f>
        <v>9.4266666666666659</v>
      </c>
      <c r="H130" s="14">
        <f>IF('Indicator Data'!AF132="No data","x",IF('Indicator Data'!AF132&gt;H$136,10,IF('Indicator Data'!AF132&lt;H$135,0,10-(H$136-'Indicator Data'!AF132)/(H$136-H$135)*10)))</f>
        <v>3.9499999999999993</v>
      </c>
      <c r="I130" s="54">
        <f t="shared" si="60"/>
        <v>6.6883333333333326</v>
      </c>
      <c r="J130" s="37">
        <f>SUM('Indicator Data'!P132,SUM('Indicator Data'!Q132:R132)*1000000)</f>
        <v>1933482670</v>
      </c>
      <c r="K130" s="37">
        <f>J130/'Indicator Data (national)'!$AY$7</f>
        <v>155.32258102091271</v>
      </c>
      <c r="L130" s="14">
        <f t="shared" si="37"/>
        <v>3.1064516204182544</v>
      </c>
      <c r="M130" s="14">
        <f>IF('Indicator Data'!S132="No data","x",IF('Indicator Data'!S132&gt;M$136,10,IF('Indicator Data'!S132&lt;M$135,0,10-(M$136-'Indicator Data'!S132)/(M$136-M$135)*10)))</f>
        <v>2.6091512063290692</v>
      </c>
      <c r="N130" s="135">
        <f>VLOOKUP(C130,'Indicator Data'!$C$5:$O$136,12,FALSE)/VLOOKUP(B130,'Indicator Data (national)'!$B$5:$AY$13,50,FALSE)*1000000</f>
        <v>2.7634572939406778E-2</v>
      </c>
      <c r="O130" s="14">
        <f t="shared" si="38"/>
        <v>2.7634572939412294E-3</v>
      </c>
      <c r="P130" s="54">
        <f t="shared" si="39"/>
        <v>1.9061220946804216</v>
      </c>
      <c r="Q130" s="47">
        <f t="shared" si="55"/>
        <v>5.7734510710239118</v>
      </c>
      <c r="R130" s="37">
        <f>IF(AND('Indicator Data'!AK132="No data",'Indicator Data'!AL132="No data"),0,SUM('Indicator Data'!AK132:AM132))</f>
        <v>0</v>
      </c>
      <c r="S130" s="14">
        <f t="shared" si="56"/>
        <v>0</v>
      </c>
      <c r="T130" s="43">
        <f>R130/'Indicator Data'!$BE132</f>
        <v>0</v>
      </c>
      <c r="U130" s="14">
        <f t="shared" si="57"/>
        <v>0</v>
      </c>
      <c r="V130" s="15">
        <f t="shared" si="61"/>
        <v>0</v>
      </c>
      <c r="W130" s="14">
        <f>IF('Indicator Data'!Z132="No data","x",IF('Indicator Data'!Z132&gt;W$136,10,IF('Indicator Data'!Z132&lt;W$135,0,10-(W$136-'Indicator Data'!Z132)/(W$136-W$135)*10)))</f>
        <v>6.2</v>
      </c>
      <c r="X130" s="14">
        <f>IF('Indicator Data'!Y132="No data","x",IF('Indicator Data'!Y132&gt;X$136,10,IF('Indicator Data'!Y132&lt;X$135,0,10-(X$136-'Indicator Data'!Y132)/(X$136-X$135)*10)))</f>
        <v>4.0181818181818185</v>
      </c>
      <c r="Y130" s="14">
        <f>IF('Indicator Data'!AD132="No data","x",IF('Indicator Data'!AD132&gt;Y$136,10,IF('Indicator Data'!AD132&lt;Y$135,0,10-(Y$136-'Indicator Data'!AD132)/(Y$136-Y$135)*10)))</f>
        <v>10</v>
      </c>
      <c r="Z130" s="140">
        <f>IF('Indicator Data'!AA132="No data","x",'Indicator Data'!AA132/'Indicator Data'!$BE132*100000)</f>
        <v>0</v>
      </c>
      <c r="AA130" s="138">
        <f t="shared" si="43"/>
        <v>0</v>
      </c>
      <c r="AB130" s="140">
        <f>IF('Indicator Data'!AB132="No data","x",'Indicator Data'!AB132/'Indicator Data'!$BE132*100000)</f>
        <v>0.33079612703894462</v>
      </c>
      <c r="AC130" s="138">
        <f t="shared" si="44"/>
        <v>5.0652013873016015</v>
      </c>
      <c r="AD130" s="54">
        <f t="shared" si="45"/>
        <v>5.0566766410966846</v>
      </c>
      <c r="AE130" s="14">
        <f>IF('Indicator Data'!T132="No data","x",IF('Indicator Data'!T132&gt;AE$136,10,IF('Indicator Data'!T132&lt;AE$135,0,10-(AE$136-'Indicator Data'!T132)/(AE$136-AE$135)*10)))</f>
        <v>10</v>
      </c>
      <c r="AF130" s="14">
        <f>IF('Indicator Data'!U132="No data","x",IF('Indicator Data'!U132&gt;AF$136,10,IF('Indicator Data'!U132&lt;AF$135,0,10-(AF$136-'Indicator Data'!U132)/(AF$136-AF$135)*10)))</f>
        <v>4.2001171871864624</v>
      </c>
      <c r="AG130" s="54">
        <f t="shared" si="62"/>
        <v>7.1000585935932312</v>
      </c>
      <c r="AH130" s="14">
        <f>IF('Indicator Data'!AN132="No data","x",IF('Indicator Data'!AN132&gt;AH$136,10,IF('Indicator Data'!AN132&lt;AH$135,0,10-(AH$136-'Indicator Data'!AN132)/(AH$136-AH$135)*10)))</f>
        <v>4.7239304701431593</v>
      </c>
      <c r="AI130" s="14">
        <f>IF('Indicator Data'!AS132="No data","x",IF('Indicator Data'!AS132&gt;AI$136,10,IF('Indicator Data'!AS132&lt;AI$135,0,10-(AI$136-'Indicator Data'!AS132)/(AI$136-AI$135)*10)))</f>
        <v>6.8000766628335256</v>
      </c>
      <c r="AJ130" s="54">
        <f t="shared" si="46"/>
        <v>5.7620035664883424</v>
      </c>
      <c r="AK130" s="37">
        <f>'Indicator Data'!AI132+'Indicator Data'!AH132*0.5+'Indicator Data'!AG132*0.25</f>
        <v>67002.616856683351</v>
      </c>
      <c r="AL130" s="44">
        <f>AK130/'Indicator Data'!BE132</f>
        <v>0.22164206157665159</v>
      </c>
      <c r="AM130" s="54">
        <f t="shared" si="58"/>
        <v>10</v>
      </c>
      <c r="AN130" s="14">
        <f>IF('Indicator Data'!AJ132="No data","x",IF(('Indicator Data'!AJ132)^2&gt;AN$135,10,IF(('Indicator Data'!AJ132)^2&lt;AN$136,0,10-(AN$135-('Indicator Data'!AJ132)^2)/(AN$135-AN$136)*10)))</f>
        <v>1.5789473684210531</v>
      </c>
      <c r="AO130" s="54">
        <f t="shared" si="48"/>
        <v>1.5789473684210531</v>
      </c>
      <c r="AP130" s="38">
        <f t="shared" si="53"/>
        <v>6.867725991626501</v>
      </c>
      <c r="AQ130" s="57">
        <f t="shared" si="54"/>
        <v>4.2446182981949718</v>
      </c>
    </row>
    <row r="131" spans="1:43" s="11" customFormat="1" x14ac:dyDescent="0.25">
      <c r="A131" s="11" t="s">
        <v>481</v>
      </c>
      <c r="B131" s="32" t="s">
        <v>4</v>
      </c>
      <c r="C131" s="32" t="s">
        <v>611</v>
      </c>
      <c r="D131" s="14">
        <f>IF('Indicator Data'!M133="No data",IF((0.1284*LN('Indicator Data'!BD133)-0.4735)&gt;D$136,0,IF((0.1284*LN('Indicator Data'!BD133)-0.4735)&lt;D$135,10,(D$136-(0.1284*LN('Indicator Data'!BD133)-0.4735))/(D$136-D$135)*10)),IF('Indicator Data'!M133&gt;D$136,0,IF('Indicator Data'!M133&lt;D$135,10,(D$136-'Indicator Data'!M133)/(D$136-D$135)*10)))</f>
        <v>8.861538461538462</v>
      </c>
      <c r="E131" s="14">
        <f>IF('Indicator Data'!N133="No data","x",IF('Indicator Data'!N133&gt;E$136,10,IF('Indicator Data'!N133&lt;E$135,0,10-(E$136-'Indicator Data'!N133)/(E$136-E$135)*10)))</f>
        <v>5.7333333333333334</v>
      </c>
      <c r="F131" s="54">
        <f t="shared" si="59"/>
        <v>7.6329360430088062</v>
      </c>
      <c r="G131" s="14">
        <f>IF('Indicator Data'!AE133="No data","x",IF('Indicator Data'!AE133&gt;G$136,10,IF('Indicator Data'!AE133&lt;G$135,0,10-(G$136-'Indicator Data'!AE133)/(G$136-G$135)*10)))</f>
        <v>9.4266666666666659</v>
      </c>
      <c r="H131" s="14">
        <f>IF('Indicator Data'!AF133="No data","x",IF('Indicator Data'!AF133&gt;H$136,10,IF('Indicator Data'!AF133&lt;H$135,0,10-(H$136-'Indicator Data'!AF133)/(H$136-H$135)*10)))</f>
        <v>3.0999999999999996</v>
      </c>
      <c r="I131" s="54">
        <f t="shared" si="60"/>
        <v>6.2633333333333328</v>
      </c>
      <c r="J131" s="37">
        <f>SUM('Indicator Data'!P133,SUM('Indicator Data'!Q133:R133)*1000000)</f>
        <v>1933482670</v>
      </c>
      <c r="K131" s="37">
        <f>J131/'Indicator Data (national)'!$AY$7</f>
        <v>155.32258102091271</v>
      </c>
      <c r="L131" s="14">
        <f t="shared" si="37"/>
        <v>3.1064516204182544</v>
      </c>
      <c r="M131" s="14">
        <f>IF('Indicator Data'!S133="No data","x",IF('Indicator Data'!S133&gt;M$136,10,IF('Indicator Data'!S133&lt;M$135,0,10-(M$136-'Indicator Data'!S133)/(M$136-M$135)*10)))</f>
        <v>2.6091512063290692</v>
      </c>
      <c r="N131" s="135">
        <f>VLOOKUP(C131,'Indicator Data'!$C$5:$O$136,12,FALSE)/VLOOKUP(B131,'Indicator Data (national)'!$B$5:$AY$13,50,FALSE)*1000000</f>
        <v>2.7634572939406778E-2</v>
      </c>
      <c r="O131" s="14">
        <f t="shared" si="38"/>
        <v>2.7634572939412294E-3</v>
      </c>
      <c r="P131" s="54">
        <f t="shared" si="39"/>
        <v>1.9061220946804216</v>
      </c>
      <c r="Q131" s="47">
        <f t="shared" si="55"/>
        <v>5.858831878507841</v>
      </c>
      <c r="R131" s="37">
        <f>IF(AND('Indicator Data'!AK133="No data",'Indicator Data'!AL133="No data"),0,SUM('Indicator Data'!AK133:AM133))</f>
        <v>90000</v>
      </c>
      <c r="S131" s="14">
        <f t="shared" si="56"/>
        <v>6.514141698131084</v>
      </c>
      <c r="T131" s="43">
        <f>R131/'Indicator Data'!$BE133</f>
        <v>0.23228144251937613</v>
      </c>
      <c r="U131" s="14">
        <f t="shared" si="57"/>
        <v>10</v>
      </c>
      <c r="V131" s="15">
        <f t="shared" si="61"/>
        <v>8.257070849065542</v>
      </c>
      <c r="W131" s="14">
        <f>IF('Indicator Data'!Z133="No data","x",IF('Indicator Data'!Z133&gt;W$136,10,IF('Indicator Data'!Z133&lt;W$135,0,10-(W$136-'Indicator Data'!Z133)/(W$136-W$135)*10)))</f>
        <v>6.2</v>
      </c>
      <c r="X131" s="14">
        <f>IF('Indicator Data'!Y133="No data","x",IF('Indicator Data'!Y133&gt;X$136,10,IF('Indicator Data'!Y133&lt;X$135,0,10-(X$136-'Indicator Data'!Y133)/(X$136-X$135)*10)))</f>
        <v>4.0181818181818185</v>
      </c>
      <c r="Y131" s="14">
        <f>IF('Indicator Data'!AD133="No data","x",IF('Indicator Data'!AD133&gt;Y$136,10,IF('Indicator Data'!AD133&lt;Y$135,0,10-(Y$136-'Indicator Data'!AD133)/(Y$136-Y$135)*10)))</f>
        <v>10</v>
      </c>
      <c r="Z131" s="140">
        <f>IF('Indicator Data'!AA133="No data","x",'Indicator Data'!AA133/'Indicator Data'!$BE133*100000)</f>
        <v>0</v>
      </c>
      <c r="AA131" s="138">
        <f t="shared" si="43"/>
        <v>0</v>
      </c>
      <c r="AB131" s="140">
        <f>IF('Indicator Data'!AB133="No data","x",'Indicator Data'!AB133/'Indicator Data'!$BE133*100000)</f>
        <v>0</v>
      </c>
      <c r="AC131" s="138">
        <f t="shared" si="44"/>
        <v>0</v>
      </c>
      <c r="AD131" s="54">
        <f t="shared" si="45"/>
        <v>4.0436363636363639</v>
      </c>
      <c r="AE131" s="14">
        <f>IF('Indicator Data'!T133="No data","x",IF('Indicator Data'!T133&gt;AE$136,10,IF('Indicator Data'!T133&lt;AE$135,0,10-(AE$136-'Indicator Data'!T133)/(AE$136-AE$135)*10)))</f>
        <v>10</v>
      </c>
      <c r="AF131" s="14">
        <f>IF('Indicator Data'!U133="No data","x",IF('Indicator Data'!U133&gt;AF$136,10,IF('Indicator Data'!U133&lt;AF$135,0,10-(AF$136-'Indicator Data'!U133)/(AF$136-AF$135)*10)))</f>
        <v>5.3555309371409807</v>
      </c>
      <c r="AG131" s="54">
        <f t="shared" si="62"/>
        <v>7.6777654685704899</v>
      </c>
      <c r="AH131" s="14">
        <f>IF('Indicator Data'!AN133="No data","x",IF('Indicator Data'!AN133&gt;AH$136,10,IF('Indicator Data'!AN133&lt;AH$135,0,10-(AH$136-'Indicator Data'!AN133)/(AH$136-AH$135)*10)))</f>
        <v>4.8276382288602253</v>
      </c>
      <c r="AI131" s="14">
        <f>IF('Indicator Data'!AS133="No data","x",IF('Indicator Data'!AS133&gt;AI$136,10,IF('Indicator Data'!AS133&lt;AI$135,0,10-(AI$136-'Indicator Data'!AS133)/(AI$136-AI$135)*10)))</f>
        <v>6.799959178059094</v>
      </c>
      <c r="AJ131" s="54">
        <f t="shared" si="46"/>
        <v>5.8137987034596597</v>
      </c>
      <c r="AK131" s="37">
        <f>'Indicator Data'!AI133+'Indicator Data'!AH133*0.5+'Indicator Data'!AG133*0.25</f>
        <v>13345.319723492139</v>
      </c>
      <c r="AL131" s="44">
        <f>AK131/'Indicator Data'!BE133</f>
        <v>3.4443001291722619E-2</v>
      </c>
      <c r="AM131" s="54">
        <f t="shared" si="58"/>
        <v>3.4443001291722624</v>
      </c>
      <c r="AN131" s="14">
        <f>IF('Indicator Data'!AJ133="No data","x",IF(('Indicator Data'!AJ133)^2&gt;AN$135,10,IF(('Indicator Data'!AJ133)^2&lt;AN$136,0,10-(AN$135-('Indicator Data'!AJ133)^2)/(AN$135-AN$136)*10)))</f>
        <v>1.5789473684210531</v>
      </c>
      <c r="AO131" s="54">
        <f t="shared" si="48"/>
        <v>1.5789473684210531</v>
      </c>
      <c r="AP131" s="38">
        <f>IF(AO131="x",(10-GEOMEAN(((10-AD131)/10*9+1),((10-AG131)/10*9+1),((10-AM131)/10*9+1),((10-AJ131)/10*9+1)))/9*10,(10-GEOMEAN(((10-AD131)/10*9+1),((10-AG131)/10*9+1),((10-AM131)/10*9+1),((10-AO131)/10*9+1),((10-AJ131)/10*9+1)))/9*10)</f>
        <v>4.87995365343793</v>
      </c>
      <c r="AQ131" s="57">
        <f>(10-GEOMEAN(((10-V131)/10*9+1),((10-AP131)/10*9+1)))/9*10</f>
        <v>6.8940061487767874</v>
      </c>
    </row>
    <row r="132" spans="1:43" s="11" customFormat="1" x14ac:dyDescent="0.25">
      <c r="A132" s="11" t="s">
        <v>482</v>
      </c>
      <c r="B132" s="32" t="s">
        <v>4</v>
      </c>
      <c r="C132" s="32" t="s">
        <v>612</v>
      </c>
      <c r="D132" s="14">
        <f>IF('Indicator Data'!M134="No data",IF((0.1284*LN('Indicator Data'!BD134)-0.4735)&gt;D$136,0,IF((0.1284*LN('Indicator Data'!BD134)-0.4735)&lt;D$135,10,(D$136-(0.1284*LN('Indicator Data'!BD134)-0.4735))/(D$136-D$135)*10)),IF('Indicator Data'!M134&gt;D$136,0,IF('Indicator Data'!M134&lt;D$135,10,(D$136-'Indicator Data'!M134)/(D$136-D$135)*10)))</f>
        <v>7.8307692307692296</v>
      </c>
      <c r="E132" s="14">
        <f>IF('Indicator Data'!N134="No data","x",IF('Indicator Data'!N134&gt;E$136,10,IF('Indicator Data'!N134&lt;E$135,0,10-(E$136-'Indicator Data'!N134)/(E$136-E$135)*10)))</f>
        <v>5.7333333333333334</v>
      </c>
      <c r="F132" s="54">
        <f t="shared" si="59"/>
        <v>6.9109980569640763</v>
      </c>
      <c r="G132" s="14">
        <f>IF('Indicator Data'!AE134="No data","x",IF('Indicator Data'!AE134&gt;G$136,10,IF('Indicator Data'!AE134&lt;G$135,0,10-(G$136-'Indicator Data'!AE134)/(G$136-G$135)*10)))</f>
        <v>9.4266666666666659</v>
      </c>
      <c r="H132" s="14">
        <f>IF('Indicator Data'!AF134="No data","x",IF('Indicator Data'!AF134&gt;H$136,10,IF('Indicator Data'!AF134&lt;H$135,0,10-(H$136-'Indicator Data'!AF134)/(H$136-H$135)*10)))</f>
        <v>4.7750000000000004</v>
      </c>
      <c r="I132" s="54">
        <f t="shared" si="60"/>
        <v>7.1008333333333331</v>
      </c>
      <c r="J132" s="37">
        <f>SUM('Indicator Data'!P134,SUM('Indicator Data'!Q134:R134)*1000000)</f>
        <v>1933482670</v>
      </c>
      <c r="K132" s="37">
        <f>J132/'Indicator Data (national)'!$AY$7</f>
        <v>155.32258102091271</v>
      </c>
      <c r="L132" s="14">
        <f>IF(K132="x","x",IF(K132&gt;L$136,10,IF(K132&lt;L$135,0,10-(L$136-K132)/(L$136-L$135)*10)))</f>
        <v>3.1064516204182544</v>
      </c>
      <c r="M132" s="14">
        <f>IF('Indicator Data'!S134="No data","x",IF('Indicator Data'!S134&gt;M$136,10,IF('Indicator Data'!S134&lt;M$135,0,10-(M$136-'Indicator Data'!S134)/(M$136-M$135)*10)))</f>
        <v>2.6091512063290692</v>
      </c>
      <c r="N132" s="135">
        <f>VLOOKUP(C132,'Indicator Data'!$C$5:$O$136,12,FALSE)/VLOOKUP(B132,'Indicator Data (national)'!$B$5:$AY$13,50,FALSE)*1000000</f>
        <v>2.7634572939406778E-2</v>
      </c>
      <c r="O132" s="14">
        <f>IF(N132="No data","x",IF(N132&gt;O$136,10,IF(N132&lt;O$135,0,10-(O$136-N132)/(O$136-O$135)*10)))</f>
        <v>2.7634572939412294E-3</v>
      </c>
      <c r="P132" s="54">
        <f>AVERAGE(L132,M132,O132)</f>
        <v>1.9061220946804216</v>
      </c>
      <c r="Q132" s="47">
        <f>AVERAGE(F132,F132,I132,P132)</f>
        <v>5.7072378854854762</v>
      </c>
      <c r="R132" s="37">
        <f>IF(AND('Indicator Data'!AK134="No data",'Indicator Data'!AL134="No data"),0,SUM('Indicator Data'!AK134:AM134))</f>
        <v>0</v>
      </c>
      <c r="S132" s="14">
        <f>IF(R132=0,0,IF(LOG(R132)&gt;$S$136,10,IF(LOG(R132)&lt;S$135,0,10-(S$136-LOG(R132))/(S$136-S$135)*10)))</f>
        <v>0</v>
      </c>
      <c r="T132" s="43">
        <f>R132/'Indicator Data'!$BE134</f>
        <v>0</v>
      </c>
      <c r="U132" s="14">
        <f>IF(T132="x","x",IF(T132&gt;$U$136,10,IF(T132&lt;$U$135,0,((T132*100)/0.0052)^(1/4.0545)/6.5*10)))</f>
        <v>0</v>
      </c>
      <c r="V132" s="15">
        <f t="shared" si="61"/>
        <v>0</v>
      </c>
      <c r="W132" s="14">
        <f>IF('Indicator Data'!Z134="No data","x",IF('Indicator Data'!Z134&gt;W$136,10,IF('Indicator Data'!Z134&lt;W$135,0,10-(W$136-'Indicator Data'!Z134)/(W$136-W$135)*10)))</f>
        <v>6.2</v>
      </c>
      <c r="X132" s="14">
        <f>IF('Indicator Data'!Y134="No data","x",IF('Indicator Data'!Y134&gt;X$136,10,IF('Indicator Data'!Y134&lt;X$135,0,10-(X$136-'Indicator Data'!Y134)/(X$136-X$135)*10)))</f>
        <v>4.0181818181818185</v>
      </c>
      <c r="Y132" s="14">
        <f>IF('Indicator Data'!AD134="No data","x",IF('Indicator Data'!AD134&gt;Y$136,10,IF('Indicator Data'!AD134&lt;Y$135,0,10-(Y$136-'Indicator Data'!AD134)/(Y$136-Y$135)*10)))</f>
        <v>10</v>
      </c>
      <c r="Z132" s="140">
        <f>IF('Indicator Data'!AA134="No data","x",'Indicator Data'!AA134/'Indicator Data'!$BE134*100000)</f>
        <v>0</v>
      </c>
      <c r="AA132" s="138">
        <f>IF(Z132="x","x",IF(Z132&lt;=AA$135,0,IF(Z132&gt;AA$136,10,10-(LOG(AA$136*100)-LOG(Z132*100))/(LOG(AA$136*100))*10)))</f>
        <v>0</v>
      </c>
      <c r="AB132" s="140">
        <f>IF('Indicator Data'!AB134="No data","x",'Indicator Data'!AB134/'Indicator Data'!$BE134*100000)</f>
        <v>0.15107885409710745</v>
      </c>
      <c r="AC132" s="138">
        <f>IF(AB132="x","x",IF(AB132&lt;=AC$135,0,IF(AB132&gt;AC$136,10,10-(LOG(AC$136*100)-LOG(AB132*100))/(LOG(AC$136*100))*10)))</f>
        <v>3.9306789404373106</v>
      </c>
      <c r="AD132" s="54">
        <f>IF(AND(W132="x",X132="x",Y132="x",AA132="x",AC132="x"),"x",AVERAGE(W132,X132,Y132,AA132,AC132))</f>
        <v>4.8297721517238257</v>
      </c>
      <c r="AE132" s="14">
        <f>IF('Indicator Data'!T134="No data","x",IF('Indicator Data'!T134&gt;AE$136,10,IF('Indicator Data'!T134&lt;AE$135,0,10-(AE$136-'Indicator Data'!T134)/(AE$136-AE$135)*10)))</f>
        <v>10</v>
      </c>
      <c r="AF132" s="14">
        <f>IF('Indicator Data'!U134="No data","x",IF('Indicator Data'!U134&gt;AF$136,10,IF('Indicator Data'!U134&lt;AF$135,0,10-(AF$136-'Indicator Data'!U134)/(AF$136-AF$135)*10)))</f>
        <v>2.3110995026499932</v>
      </c>
      <c r="AG132" s="54">
        <f t="shared" si="62"/>
        <v>6.1555497513249966</v>
      </c>
      <c r="AH132" s="14">
        <f>IF('Indicator Data'!AN134="No data","x",IF('Indicator Data'!AN134&gt;AH$136,10,IF('Indicator Data'!AN134&lt;AH$135,0,10-(AH$136-'Indicator Data'!AN134)/(AH$136-AH$135)*10)))</f>
        <v>1.4533444057162122</v>
      </c>
      <c r="AI132" s="14">
        <f>IF('Indicator Data'!AS134="No data","x",IF('Indicator Data'!AS134&gt;AI$136,10,IF('Indicator Data'!AS134&lt;AI$135,0,10-(AI$136-'Indicator Data'!AS134)/(AI$136-AI$135)*10)))</f>
        <v>6.7999118728709673</v>
      </c>
      <c r="AJ132" s="54">
        <f>IF(AND(AH132="x",AI132="x"),"x",AVERAGE(AH132,AI132))</f>
        <v>4.1266281392935902</v>
      </c>
      <c r="AK132" s="37">
        <f>'Indicator Data'!AI134+'Indicator Data'!AH134*0.5+'Indicator Data'!AG134*0.25</f>
        <v>22798.029212998954</v>
      </c>
      <c r="AL132" s="44">
        <f>AK132/'Indicator Data'!BE134</f>
        <v>3.4443001291722619E-2</v>
      </c>
      <c r="AM132" s="54">
        <f>IF(AL132="x","x",IF(AL132&gt;AM$136,10,IF(AL132&lt;AM$135,0,10-(AM$136-AL132)/(AM$136-AM$135)*10)))</f>
        <v>3.4443001291722624</v>
      </c>
      <c r="AN132" s="14">
        <f>IF('Indicator Data'!AJ134="No data","x",IF(('Indicator Data'!AJ134)^2&gt;AN$135,10,IF(('Indicator Data'!AJ134)^2&lt;AN$136,0,10-(AN$135-('Indicator Data'!AJ134)^2)/(AN$135-AN$136)*10)))</f>
        <v>0</v>
      </c>
      <c r="AO132" s="54">
        <f>AN132</f>
        <v>0</v>
      </c>
      <c r="AP132" s="38">
        <f>IF(AO132="x",(10-GEOMEAN(((10-AD132)/10*9+1),((10-AG132)/10*9+1),((10-AM132)/10*9+1),((10-AJ132)/10*9+1)))/9*10,(10-GEOMEAN(((10-AD132)/10*9+1),((10-AG132)/10*9+1),((10-AM132)/10*9+1),((10-AO132)/10*9+1),((10-AJ132)/10*9+1)))/9*10)</f>
        <v>3.9738708035578272</v>
      </c>
      <c r="AQ132" s="57">
        <f>(10-GEOMEAN(((10-V132)/10*9+1),((10-AP132)/10*9+1)))/9*10</f>
        <v>2.2059064484475184</v>
      </c>
    </row>
    <row r="133" spans="1:43" s="11" customFormat="1" x14ac:dyDescent="0.25">
      <c r="A133" s="11" t="s">
        <v>483</v>
      </c>
      <c r="B133" s="32" t="s">
        <v>4</v>
      </c>
      <c r="C133" s="32" t="s">
        <v>613</v>
      </c>
      <c r="D133" s="14">
        <f>IF('Indicator Data'!M135="No data",IF((0.1284*LN('Indicator Data'!BD135)-0.4735)&gt;D$136,0,IF((0.1284*LN('Indicator Data'!BD135)-0.4735)&lt;D$135,10,(D$136-(0.1284*LN('Indicator Data'!BD135)-0.4735))/(D$136-D$135)*10)),IF('Indicator Data'!M135&gt;D$136,0,IF('Indicator Data'!M135&lt;D$135,10,(D$136-'Indicator Data'!M135)/(D$136-D$135)*10)))</f>
        <v>7.7384615384615376</v>
      </c>
      <c r="E133" s="14">
        <f>IF('Indicator Data'!N135="No data","x",IF('Indicator Data'!N135&gt;E$136,10,IF('Indicator Data'!N135&lt;E$135,0,10-(E$136-'Indicator Data'!N135)/(E$136-E$135)*10)))</f>
        <v>5.7333333333333334</v>
      </c>
      <c r="F133" s="54">
        <f>IF(E133="x",D133,(10-GEOMEAN(((10-D133)/10*9+1),((10-E133)/10*9+1)))/9*10)</f>
        <v>6.8523131675563098</v>
      </c>
      <c r="G133" s="14">
        <f>IF('Indicator Data'!AE135="No data","x",IF('Indicator Data'!AE135&gt;G$136,10,IF('Indicator Data'!AE135&lt;G$135,0,10-(G$136-'Indicator Data'!AE135)/(G$136-G$135)*10)))</f>
        <v>9.4266666666666659</v>
      </c>
      <c r="H133" s="14">
        <f>IF('Indicator Data'!AF135="No data","x",IF('Indicator Data'!AF135&gt;H$136,10,IF('Indicator Data'!AF135&lt;H$135,0,10-(H$136-'Indicator Data'!AF135)/(H$136-H$135)*10)))</f>
        <v>4.9250000000000007</v>
      </c>
      <c r="I133" s="54">
        <f>IF(AND(G133="x",H133="x"),"x",AVERAGE(G133,H133))</f>
        <v>7.1758333333333333</v>
      </c>
      <c r="J133" s="37">
        <f>SUM('Indicator Data'!P135,SUM('Indicator Data'!Q135:R135)*1000000)</f>
        <v>1933482670</v>
      </c>
      <c r="K133" s="37">
        <f>J133/'Indicator Data (national)'!$AY$7</f>
        <v>155.32258102091271</v>
      </c>
      <c r="L133" s="14">
        <f>IF(K133="x","x",IF(K133&gt;L$136,10,IF(K133&lt;L$135,0,10-(L$136-K133)/(L$136-L$135)*10)))</f>
        <v>3.1064516204182544</v>
      </c>
      <c r="M133" s="14">
        <f>IF('Indicator Data'!S135="No data","x",IF('Indicator Data'!S135&gt;M$136,10,IF('Indicator Data'!S135&lt;M$135,0,10-(M$136-'Indicator Data'!S135)/(M$136-M$135)*10)))</f>
        <v>2.6091512063290692</v>
      </c>
      <c r="N133" s="135">
        <f>VLOOKUP(C133,'Indicator Data'!$C$5:$O$136,12,FALSE)/VLOOKUP(B133,'Indicator Data (national)'!$B$5:$AY$13,50,FALSE)*1000000</f>
        <v>2.7634572939406778E-2</v>
      </c>
      <c r="O133" s="14">
        <f>IF(N133="No data","x",IF(N133&gt;O$136,10,IF(N133&lt;O$135,0,10-(O$136-N133)/(O$136-O$135)*10)))</f>
        <v>2.7634572939412294E-3</v>
      </c>
      <c r="P133" s="54">
        <f>AVERAGE(L133,M133,O133)</f>
        <v>1.9061220946804216</v>
      </c>
      <c r="Q133" s="47">
        <f>AVERAGE(F133,F133,I133,P133)</f>
        <v>5.6966454407815927</v>
      </c>
      <c r="R133" s="37">
        <f>IF(AND('Indicator Data'!AK135="No data",'Indicator Data'!AL135="No data"),0,SUM('Indicator Data'!AK135:AM135))</f>
        <v>0</v>
      </c>
      <c r="S133" s="14">
        <f>IF(R133=0,0,IF(LOG(R133)&gt;$S$136,10,IF(LOG(R133)&lt;S$135,0,10-(S$136-LOG(R133))/(S$136-S$135)*10)))</f>
        <v>0</v>
      </c>
      <c r="T133" s="43">
        <f>R133/'Indicator Data'!$BE135</f>
        <v>0</v>
      </c>
      <c r="U133" s="14">
        <f>IF(T133="x","x",IF(T133&gt;$U$136,10,IF(T133&lt;$U$135,0,((T133*100)/0.0052)^(1/4.0545)/6.5*10)))</f>
        <v>0</v>
      </c>
      <c r="V133" s="15">
        <f>AVERAGE(S133,U133)</f>
        <v>0</v>
      </c>
      <c r="W133" s="14">
        <f>IF('Indicator Data'!Z135="No data","x",IF('Indicator Data'!Z135&gt;W$136,10,IF('Indicator Data'!Z135&lt;W$135,0,10-(W$136-'Indicator Data'!Z135)/(W$136-W$135)*10)))</f>
        <v>6.2</v>
      </c>
      <c r="X133" s="14">
        <f>IF('Indicator Data'!Y135="No data","x",IF('Indicator Data'!Y135&gt;X$136,10,IF('Indicator Data'!Y135&lt;X$135,0,10-(X$136-'Indicator Data'!Y135)/(X$136-X$135)*10)))</f>
        <v>4.0181818181818185</v>
      </c>
      <c r="Y133" s="14">
        <f>IF('Indicator Data'!AD135="No data","x",IF('Indicator Data'!AD135&gt;Y$136,10,IF('Indicator Data'!AD135&lt;Y$135,0,10-(Y$136-'Indicator Data'!AD135)/(Y$136-Y$135)*10)))</f>
        <v>10</v>
      </c>
      <c r="Z133" s="140">
        <f>IF('Indicator Data'!AA135="No data","x",'Indicator Data'!AA135/'Indicator Data'!$BE135*100000)</f>
        <v>0</v>
      </c>
      <c r="AA133" s="138">
        <f>IF(Z133="x","x",IF(Z133&lt;=AA$135,0,IF(Z133&gt;AA$136,10,10-(LOG(AA$136*100)-LOG(Z133*100))/(LOG(AA$136*100))*10)))</f>
        <v>0</v>
      </c>
      <c r="AB133" s="140">
        <f>IF('Indicator Data'!AB135="No data","x",'Indicator Data'!AB135/'Indicator Data'!$BE135*100000)</f>
        <v>0</v>
      </c>
      <c r="AC133" s="138">
        <f>IF(AB133="x","x",IF(AB133&lt;=AC$135,0,IF(AB133&gt;AC$136,10,10-(LOG(AC$136*100)-LOG(AB133*100))/(LOG(AC$136*100))*10)))</f>
        <v>0</v>
      </c>
      <c r="AD133" s="54">
        <f>IF(AND(W133="x",X133="x",Y133="x",AA133="x",AC133="x"),"x",AVERAGE(W133,X133,Y133,AA133,AC133))</f>
        <v>4.0436363636363639</v>
      </c>
      <c r="AE133" s="14">
        <f>IF('Indicator Data'!T135="No data","x",IF('Indicator Data'!T135&gt;AE$136,10,IF('Indicator Data'!T135&lt;AE$135,0,10-(AE$136-'Indicator Data'!T135)/(AE$136-AE$135)*10)))</f>
        <v>10</v>
      </c>
      <c r="AF133" s="14">
        <f>IF('Indicator Data'!U135="No data","x",IF('Indicator Data'!U135&gt;AF$136,10,IF('Indicator Data'!U135&lt;AF$135,0,10-(AF$136-'Indicator Data'!U135)/(AF$136-AF$135)*10)))</f>
        <v>10</v>
      </c>
      <c r="AG133" s="54">
        <f>IF(AND(AE133="x",AF133="x"),"x",AVERAGE(AF133,AE133))</f>
        <v>10</v>
      </c>
      <c r="AH133" s="14">
        <f>IF('Indicator Data'!AN135="No data","x",IF('Indicator Data'!AN135&gt;AH$136,10,IF('Indicator Data'!AN135&lt;AH$135,0,10-(AH$136-'Indicator Data'!AN135)/(AH$136-AH$135)*10)))</f>
        <v>10</v>
      </c>
      <c r="AI133" s="14">
        <f>IF('Indicator Data'!AS135="No data","x",IF('Indicator Data'!AS135&gt;AI$136,10,IF('Indicator Data'!AS135&lt;AI$135,0,10-(AI$136-'Indicator Data'!AS135)/(AI$136-AI$135)*10)))</f>
        <v>6.8000936329588022</v>
      </c>
      <c r="AJ133" s="54">
        <f>IF(AND(AH133="x",AI133="x"),"x",AVERAGE(AH133,AI133))</f>
        <v>8.4000468164794011</v>
      </c>
      <c r="AK133" s="37">
        <f>'Indicator Data'!AI135+'Indicator Data'!AH135*0.5+'Indicator Data'!AG135*0.25</f>
        <v>0</v>
      </c>
      <c r="AL133" s="44">
        <f>AK133/'Indicator Data'!BE135</f>
        <v>0</v>
      </c>
      <c r="AM133" s="54">
        <f>IF(AL133="x","x",IF(AL133&gt;AM$136,10,IF(AL133&lt;AM$135,0,10-(AM$136-AL133)/(AM$136-AM$135)*10)))</f>
        <v>0</v>
      </c>
      <c r="AN133" s="14" t="str">
        <f>IF('Indicator Data'!AJ135="No data","x",IF(('Indicator Data'!AJ135)^2&gt;AN$135,10,IF(('Indicator Data'!AJ135)^2&lt;AN$136,0,10-(AN$135-('Indicator Data'!AJ135)^2)/(AN$135-AN$136)*10)))</f>
        <v>x</v>
      </c>
      <c r="AO133" s="54" t="str">
        <f>AN133</f>
        <v>x</v>
      </c>
      <c r="AP133" s="38">
        <f>IF(AO133="x",(10-GEOMEAN(((10-AD133)/10*9+1),((10-AG133)/10*9+1),((10-AM133)/10*9+1),((10-AJ133)/10*9+1)))/9*10,(10-GEOMEAN(((10-AD133)/10*9+1),((10-AG133)/10*9+1),((10-AM133)/10*9+1),((10-AO133)/10*9+1),((10-AJ133)/10*9+1)))/9*10)</f>
        <v>7.1893623687542139</v>
      </c>
      <c r="AQ133" s="57">
        <f>(10-GEOMEAN(((10-V133)/10*9+1),((10-AP133)/10*9+1)))/9*10</f>
        <v>4.5099759037253584</v>
      </c>
    </row>
    <row r="134" spans="1:43" s="11" customFormat="1" x14ac:dyDescent="0.25">
      <c r="A134" s="11" t="s">
        <v>484</v>
      </c>
      <c r="B134" s="32" t="s">
        <v>4</v>
      </c>
      <c r="C134" s="32" t="s">
        <v>614</v>
      </c>
      <c r="D134" s="14">
        <f>IF('Indicator Data'!M136="No data",IF((0.1284*LN('Indicator Data'!BD136)-0.4735)&gt;D$136,0,IF((0.1284*LN('Indicator Data'!BD136)-0.4735)&lt;D$135,10,(D$136-(0.1284*LN('Indicator Data'!BD136)-0.4735))/(D$136-D$135)*10)),IF('Indicator Data'!M136&gt;D$136,0,IF('Indicator Data'!M136&lt;D$135,10,(D$136-'Indicator Data'!M136)/(D$136-D$135)*10)))</f>
        <v>7.7384615384615376</v>
      </c>
      <c r="E134" s="14">
        <f>IF('Indicator Data'!N136="No data","x",IF('Indicator Data'!N136&gt;E$136,10,IF('Indicator Data'!N136&lt;E$135,0,10-(E$136-'Indicator Data'!N136)/(E$136-E$135)*10)))</f>
        <v>5.7333333333333334</v>
      </c>
      <c r="F134" s="54">
        <f>IF(E134="x",D134,(10-GEOMEAN(((10-D134)/10*9+1),((10-E134)/10*9+1)))/9*10)</f>
        <v>6.8523131675563098</v>
      </c>
      <c r="G134" s="14">
        <f>IF('Indicator Data'!AE136="No data","x",IF('Indicator Data'!AE136&gt;G$136,10,IF('Indicator Data'!AE136&lt;G$135,0,10-(G$136-'Indicator Data'!AE136)/(G$136-G$135)*10)))</f>
        <v>9.4266666666666659</v>
      </c>
      <c r="H134" s="14">
        <f>IF('Indicator Data'!AF136="No data","x",IF('Indicator Data'!AF136&gt;H$136,10,IF('Indicator Data'!AF136&lt;H$135,0,10-(H$136-'Indicator Data'!AF136)/(H$136-H$135)*10)))</f>
        <v>4.9250000000000007</v>
      </c>
      <c r="I134" s="54">
        <f>IF(AND(G134="x",H134="x"),"x",AVERAGE(G134,H134))</f>
        <v>7.1758333333333333</v>
      </c>
      <c r="J134" s="37">
        <f>SUM('Indicator Data'!P136,SUM('Indicator Data'!Q136:R136)*1000000)</f>
        <v>1933482670</v>
      </c>
      <c r="K134" s="37">
        <f>J134/'Indicator Data (national)'!$AY$7</f>
        <v>155.32258102091271</v>
      </c>
      <c r="L134" s="14">
        <f>IF(K134="x","x",IF(K134&gt;L$136,10,IF(K134&lt;L$135,0,10-(L$136-K134)/(L$136-L$135)*10)))</f>
        <v>3.1064516204182544</v>
      </c>
      <c r="M134" s="14">
        <f>IF('Indicator Data'!S136="No data","x",IF('Indicator Data'!S136&gt;M$136,10,IF('Indicator Data'!S136&lt;M$135,0,10-(M$136-'Indicator Data'!S136)/(M$136-M$135)*10)))</f>
        <v>2.6091512063290692</v>
      </c>
      <c r="N134" s="135">
        <f>VLOOKUP(C134,'Indicator Data'!$C$5:$O$136,12,FALSE)/VLOOKUP(B134,'Indicator Data (national)'!$B$5:$AY$13,50,FALSE)*1000000</f>
        <v>2.7634572939406778E-2</v>
      </c>
      <c r="O134" s="14">
        <f>IF(N134="No data","x",IF(N134&gt;O$136,10,IF(N134&lt;O$135,0,10-(O$136-N134)/(O$136-O$135)*10)))</f>
        <v>2.7634572939412294E-3</v>
      </c>
      <c r="P134" s="54">
        <f>AVERAGE(L134,M134,O134)</f>
        <v>1.9061220946804216</v>
      </c>
      <c r="Q134" s="47">
        <f>AVERAGE(F134,F134,I134,P134)</f>
        <v>5.6966454407815927</v>
      </c>
      <c r="R134" s="37">
        <f>IF(AND('Indicator Data'!AK136="No data",'Indicator Data'!AL136="No data"),0,SUM('Indicator Data'!AK136:AM136))</f>
        <v>0</v>
      </c>
      <c r="S134" s="14">
        <f>IF(R134=0,0,IF(LOG(R134)&gt;$S$136,10,IF(LOG(R134)&lt;S$135,0,10-(S$136-LOG(R134))/(S$136-S$135)*10)))</f>
        <v>0</v>
      </c>
      <c r="T134" s="43">
        <f>R134/'Indicator Data'!$BE136</f>
        <v>0</v>
      </c>
      <c r="U134" s="14">
        <f>IF(T134="x","x",IF(T134&gt;$U$136,10,IF(T134&lt;$U$135,0,((T134*100)/0.0052)^(1/4.0545)/6.5*10)))</f>
        <v>0</v>
      </c>
      <c r="V134" s="15">
        <f>AVERAGE(S134,U134)</f>
        <v>0</v>
      </c>
      <c r="W134" s="14">
        <f>IF('Indicator Data'!Z136="No data","x",IF('Indicator Data'!Z136&gt;W$136,10,IF('Indicator Data'!Z136&lt;W$135,0,10-(W$136-'Indicator Data'!Z136)/(W$136-W$135)*10)))</f>
        <v>6.2</v>
      </c>
      <c r="X134" s="14">
        <f>IF('Indicator Data'!Y136="No data","x",IF('Indicator Data'!Y136&gt;X$136,10,IF('Indicator Data'!Y136&lt;X$135,0,10-(X$136-'Indicator Data'!Y136)/(X$136-X$135)*10)))</f>
        <v>4.0181818181818185</v>
      </c>
      <c r="Y134" s="14">
        <f>IF('Indicator Data'!AD136="No data","x",IF('Indicator Data'!AD136&gt;Y$136,10,IF('Indicator Data'!AD136&lt;Y$135,0,10-(Y$136-'Indicator Data'!AD136)/(Y$136-Y$135)*10)))</f>
        <v>10</v>
      </c>
      <c r="Z134" s="140">
        <f>IF('Indicator Data'!AA136="No data","x",'Indicator Data'!AA136/'Indicator Data'!$BE136*100000)</f>
        <v>0</v>
      </c>
      <c r="AA134" s="138">
        <f>IF(Z134="x","x",IF(Z134&lt;=AA$135,0,IF(Z134&gt;AA$136,10,10-(LOG(AA$136*100)-LOG(Z134*100))/(LOG(AA$136*100))*10)))</f>
        <v>0</v>
      </c>
      <c r="AB134" s="140">
        <f>IF('Indicator Data'!AB136="No data","x",'Indicator Data'!AB136/'Indicator Data'!$BE136*100000)</f>
        <v>0.19670209271356437</v>
      </c>
      <c r="AC134" s="138">
        <f>IF(AB134="x","x",IF(AB134&lt;=AC$135,0,IF(AB134&gt;AC$136,10,10-(LOG(AC$136*100)-LOG(AB134*100))/(LOG(AC$136*100))*10)))</f>
        <v>4.3126966013430277</v>
      </c>
      <c r="AD134" s="54">
        <f>IF(AND(W134="x",X134="x",Y134="x",AA134="x",AC134="x"),"x",AVERAGE(W134,X134,Y134,AA134,AC134))</f>
        <v>4.9061756839049693</v>
      </c>
      <c r="AE134" s="14">
        <f>IF('Indicator Data'!T136="No data","x",IF('Indicator Data'!T136&gt;AE$136,10,IF('Indicator Data'!T136&lt;AE$135,0,10-(AE$136-'Indicator Data'!T136)/(AE$136-AE$135)*10)))</f>
        <v>10</v>
      </c>
      <c r="AF134" s="14">
        <f>IF('Indicator Data'!U136="No data","x",IF('Indicator Data'!U136&gt;AF$136,10,IF('Indicator Data'!U136&lt;AF$135,0,10-(AF$136-'Indicator Data'!U136)/(AF$136-AF$135)*10)))</f>
        <v>5.7332236295535575</v>
      </c>
      <c r="AG134" s="54">
        <f>IF(AND(AE134="x",AF134="x"),"x",AVERAGE(AF134,AE134))</f>
        <v>7.8666118147767783</v>
      </c>
      <c r="AH134" s="14">
        <f>IF('Indicator Data'!AN136="No data","x",IF('Indicator Data'!AN136&gt;AH$136,10,IF('Indicator Data'!AN136&lt;AH$135,0,10-(AH$136-'Indicator Data'!AN136)/(AH$136-AH$135)*10)))</f>
        <v>6.4365451111509469</v>
      </c>
      <c r="AI134" s="14">
        <f>IF('Indicator Data'!AS136="No data","x",IF('Indicator Data'!AS136&gt;AI$136,10,IF('Indicator Data'!AS136&lt;AI$135,0,10-(AI$136-'Indicator Data'!AS136)/(AI$136-AI$135)*10)))</f>
        <v>6.7999906475773333</v>
      </c>
      <c r="AJ134" s="54">
        <f>IF(AND(AH134="x",AI134="x"),"x",AVERAGE(AH134,AI134))</f>
        <v>6.6182678793641401</v>
      </c>
      <c r="AK134" s="37">
        <f>'Indicator Data'!AI136+'Indicator Data'!AH136*0.5+'Indicator Data'!AG136*0.25</f>
        <v>112610.83007301453</v>
      </c>
      <c r="AL134" s="44">
        <f>AK134/'Indicator Data'!BE136</f>
        <v>0.22150785937573547</v>
      </c>
      <c r="AM134" s="54">
        <f>IF(AL134="x","x",IF(AL134&gt;AM$136,10,IF(AL134&lt;AM$135,0,10-(AM$136-AL134)/(AM$136-AM$135)*10)))</f>
        <v>10</v>
      </c>
      <c r="AN134" s="14">
        <f>IF('Indicator Data'!AJ136="No data","x",IF(('Indicator Data'!AJ136)^2&gt;AN$135,10,IF(('Indicator Data'!AJ136)^2&lt;AN$136,0,10-(AN$135-('Indicator Data'!AJ136)^2)/(AN$135-AN$136)*10)))</f>
        <v>4.2105263157894735</v>
      </c>
      <c r="AO134" s="54">
        <f>AN134</f>
        <v>4.2105263157894735</v>
      </c>
      <c r="AP134" s="38">
        <f>IF(AO134="x",(10-GEOMEAN(((10-AD134)/10*9+1),((10-AG134)/10*9+1),((10-AM134)/10*9+1),((10-AJ134)/10*9+1)))/9*10,(10-GEOMEAN(((10-AD134)/10*9+1),((10-AG134)/10*9+1),((10-AM134)/10*9+1),((10-AO134)/10*9+1),((10-AJ134)/10*9+1)))/9*10)</f>
        <v>7.4110412793121512</v>
      </c>
      <c r="AQ134" s="57">
        <f>(10-GEOMEAN(((10-V134)/10*9+1),((10-AP134)/10*9+1)))/9*10</f>
        <v>4.6992559178001727</v>
      </c>
    </row>
    <row r="135" spans="1:43" s="11" customFormat="1" x14ac:dyDescent="0.25">
      <c r="A135" s="39"/>
      <c r="B135" s="40" t="s">
        <v>43</v>
      </c>
      <c r="C135" s="40"/>
      <c r="D135" s="40">
        <v>0.3</v>
      </c>
      <c r="E135" s="40">
        <v>0</v>
      </c>
      <c r="F135" s="40"/>
      <c r="G135" s="40">
        <v>0</v>
      </c>
      <c r="H135" s="40">
        <v>0.25</v>
      </c>
      <c r="I135" s="40"/>
      <c r="J135" s="40"/>
      <c r="K135" s="40"/>
      <c r="L135" s="40">
        <v>0</v>
      </c>
      <c r="M135" s="40">
        <v>0</v>
      </c>
      <c r="N135" s="40"/>
      <c r="O135" s="40">
        <v>0</v>
      </c>
      <c r="P135" s="40"/>
      <c r="Q135" s="40"/>
      <c r="R135" s="40"/>
      <c r="S135" s="40">
        <v>3</v>
      </c>
      <c r="T135" s="40"/>
      <c r="U135" s="42">
        <v>5.0000000000000002E-5</v>
      </c>
      <c r="V135" s="40"/>
      <c r="W135" s="40">
        <v>0</v>
      </c>
      <c r="X135" s="40">
        <v>0</v>
      </c>
      <c r="Y135" s="40">
        <v>0</v>
      </c>
      <c r="Z135" s="40"/>
      <c r="AA135" s="40">
        <v>0</v>
      </c>
      <c r="AB135" s="40"/>
      <c r="AC135" s="40">
        <v>0</v>
      </c>
      <c r="AD135" s="40"/>
      <c r="AE135" s="40">
        <v>0</v>
      </c>
      <c r="AF135" s="40">
        <v>0</v>
      </c>
      <c r="AG135" s="40"/>
      <c r="AH135" s="40">
        <v>0</v>
      </c>
      <c r="AI135" s="40">
        <v>0</v>
      </c>
      <c r="AJ135" s="40"/>
      <c r="AK135" s="40"/>
      <c r="AL135" s="40"/>
      <c r="AM135" s="45">
        <v>0</v>
      </c>
      <c r="AN135" s="40">
        <v>20</v>
      </c>
      <c r="AO135" s="40"/>
      <c r="AP135" s="40"/>
      <c r="AQ135" s="40"/>
    </row>
    <row r="136" spans="1:43" s="11" customFormat="1" x14ac:dyDescent="0.25">
      <c r="A136" s="39"/>
      <c r="B136" s="40" t="s">
        <v>42</v>
      </c>
      <c r="C136" s="40"/>
      <c r="D136" s="40">
        <v>0.95</v>
      </c>
      <c r="E136" s="40">
        <v>0.6</v>
      </c>
      <c r="F136" s="40"/>
      <c r="G136" s="40">
        <v>0.75</v>
      </c>
      <c r="H136" s="40">
        <v>0.65</v>
      </c>
      <c r="I136" s="40"/>
      <c r="J136" s="40"/>
      <c r="K136" s="40"/>
      <c r="L136" s="40">
        <v>500</v>
      </c>
      <c r="M136" s="40">
        <v>15</v>
      </c>
      <c r="N136" s="40"/>
      <c r="O136" s="40">
        <v>100</v>
      </c>
      <c r="P136" s="40"/>
      <c r="Q136" s="40"/>
      <c r="R136" s="40"/>
      <c r="S136" s="40">
        <v>6</v>
      </c>
      <c r="T136" s="40"/>
      <c r="U136" s="41">
        <v>0.1</v>
      </c>
      <c r="V136" s="40"/>
      <c r="W136" s="40">
        <v>5</v>
      </c>
      <c r="X136" s="40">
        <v>550</v>
      </c>
      <c r="Y136" s="40">
        <v>120</v>
      </c>
      <c r="Z136" s="40"/>
      <c r="AA136" s="40">
        <v>50</v>
      </c>
      <c r="AB136" s="40"/>
      <c r="AC136" s="40">
        <v>10</v>
      </c>
      <c r="AD136" s="40"/>
      <c r="AE136" s="40">
        <v>130</v>
      </c>
      <c r="AF136" s="40">
        <v>0.45</v>
      </c>
      <c r="AG136" s="40"/>
      <c r="AH136" s="40">
        <v>15</v>
      </c>
      <c r="AI136" s="40">
        <v>0.3</v>
      </c>
      <c r="AJ136" s="40"/>
      <c r="AK136" s="40"/>
      <c r="AL136" s="40"/>
      <c r="AM136" s="41">
        <v>0.1</v>
      </c>
      <c r="AN136" s="40">
        <v>1</v>
      </c>
      <c r="AO136" s="40"/>
      <c r="AP136" s="40"/>
      <c r="AQ136" s="40"/>
    </row>
  </sheetData>
  <sortState ref="A4:AL193">
    <sortCondition ref="A3"/>
  </sortState>
  <mergeCells count="1">
    <mergeCell ref="A1:AQ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
  <sheetViews>
    <sheetView showGridLines="0" workbookViewId="0">
      <pane xSplit="2" ySplit="2" topLeftCell="D3" activePane="bottomRight" state="frozen"/>
      <selection pane="topRight" activeCell="B1" sqref="B1"/>
      <selection pane="bottomLeft" activeCell="A4" sqref="A4"/>
      <selection pane="bottomRight" activeCell="D3" sqref="D3"/>
    </sheetView>
  </sheetViews>
  <sheetFormatPr defaultRowHeight="15" x14ac:dyDescent="0.25"/>
  <cols>
    <col min="1" max="1" width="49.42578125" style="8" bestFit="1" customWidth="1"/>
    <col min="2" max="3" width="8.140625" style="79" customWidth="1"/>
    <col min="4" max="6" width="9.140625" style="8"/>
    <col min="7" max="7" width="9.140625" style="80"/>
    <col min="8" max="9" width="9.140625" style="8"/>
    <col min="10" max="11" width="9.140625" style="80"/>
    <col min="12" max="15" width="9.140625" style="8"/>
    <col min="16" max="16" width="9.140625" style="80"/>
    <col min="17" max="18" width="9.85546875" style="28" customWidth="1"/>
    <col min="19" max="19" width="9.140625" style="8"/>
    <col min="20" max="23" width="9.85546875" style="28" customWidth="1"/>
    <col min="24" max="24" width="9.140625" style="8"/>
    <col min="25" max="25" width="9.140625" style="80"/>
    <col min="26" max="16384" width="9.140625" style="8"/>
  </cols>
  <sheetData>
    <row r="1" spans="1:26" x14ac:dyDescent="0.25">
      <c r="A1" s="147"/>
      <c r="B1" s="147"/>
      <c r="C1" s="147"/>
      <c r="D1" s="147"/>
      <c r="E1" s="147"/>
      <c r="F1" s="147"/>
      <c r="G1" s="147"/>
      <c r="H1" s="147"/>
      <c r="I1" s="147"/>
      <c r="J1" s="147"/>
      <c r="K1" s="147"/>
      <c r="L1" s="147"/>
      <c r="M1" s="147"/>
      <c r="N1" s="147"/>
      <c r="O1" s="147"/>
      <c r="P1" s="147"/>
      <c r="Q1" s="147"/>
      <c r="R1" s="147"/>
      <c r="S1" s="147"/>
      <c r="T1" s="147"/>
      <c r="U1" s="147"/>
      <c r="V1" s="147"/>
      <c r="W1" s="147"/>
      <c r="X1" s="147"/>
      <c r="Y1" s="147"/>
    </row>
    <row r="2" spans="1:26" s="11" customFormat="1" ht="126.75" customHeight="1" thickBot="1" x14ac:dyDescent="0.3">
      <c r="A2" s="81" t="s">
        <v>32</v>
      </c>
      <c r="B2" s="82" t="s">
        <v>18</v>
      </c>
      <c r="C2" s="82"/>
      <c r="D2" s="70" t="s">
        <v>134</v>
      </c>
      <c r="E2" s="131" t="s">
        <v>642</v>
      </c>
      <c r="F2" s="70" t="s">
        <v>641</v>
      </c>
      <c r="G2" s="71" t="s">
        <v>61</v>
      </c>
      <c r="H2" s="70" t="s">
        <v>56</v>
      </c>
      <c r="I2" s="70" t="s">
        <v>20</v>
      </c>
      <c r="J2" s="71" t="s">
        <v>62</v>
      </c>
      <c r="K2" s="72" t="s">
        <v>150</v>
      </c>
      <c r="L2" s="70" t="s">
        <v>21</v>
      </c>
      <c r="M2" s="70" t="s">
        <v>22</v>
      </c>
      <c r="N2" s="70" t="s">
        <v>23</v>
      </c>
      <c r="O2" s="70" t="s">
        <v>24</v>
      </c>
      <c r="P2" s="71" t="s">
        <v>33</v>
      </c>
      <c r="Q2" s="70" t="s">
        <v>132</v>
      </c>
      <c r="R2" s="70" t="s">
        <v>133</v>
      </c>
      <c r="S2" s="71" t="s">
        <v>34</v>
      </c>
      <c r="T2" s="70" t="s">
        <v>130</v>
      </c>
      <c r="U2" s="70" t="s">
        <v>620</v>
      </c>
      <c r="V2" s="70" t="s">
        <v>131</v>
      </c>
      <c r="W2" s="70" t="s">
        <v>52</v>
      </c>
      <c r="X2" s="71" t="s">
        <v>51</v>
      </c>
      <c r="Y2" s="72" t="s">
        <v>151</v>
      </c>
    </row>
    <row r="3" spans="1:26" s="11" customFormat="1" x14ac:dyDescent="0.25">
      <c r="A3" s="11" t="s">
        <v>358</v>
      </c>
      <c r="B3" s="30" t="s">
        <v>0</v>
      </c>
      <c r="C3" s="30" t="s">
        <v>615</v>
      </c>
      <c r="D3" s="2">
        <f>IF('Indicator Data'!AU5="No data","x",IF('Indicator Data'!AU5&gt;D$136,0,IF('Indicator Data'!AU5&lt;D$135,10,(D$136-'Indicator Data'!AU5)/(D$136-D$135)*10)))</f>
        <v>3.3250000000000002</v>
      </c>
      <c r="E3" s="132">
        <f>(VLOOKUP($B3,'Indicator Data (national)'!$B$5:$BB$13,51,FALSE)+VLOOKUP($B3,'Indicator Data (national)'!$B$5:$BB$13,52,FALSE)+VLOOKUP($B3,'Indicator Data (national)'!$B$5:$BB$13,53,FALSE))/VLOOKUP($B3,'Indicator Data (national)'!$B$5:$BB$13,50,FALSE)*1000000</f>
        <v>0.65263882004412954</v>
      </c>
      <c r="F3" s="2">
        <f>IF(E3&gt;F$136,0,IF(E3&lt;F$135,10,(F$136-E3)/(F$136-F$135)*10))</f>
        <v>3.4736117995587046</v>
      </c>
      <c r="G3" s="3">
        <f>AVERAGE(D3,F3)</f>
        <v>3.3993058997793524</v>
      </c>
      <c r="H3" s="2">
        <f>IF('Indicator Data'!AW5="No data","x",IF('Indicator Data'!AW5&gt;H$136,0,IF('Indicator Data'!AW5&lt;H$135,10,(H$136-'Indicator Data'!AW5)/(H$136-H$135)*10)))</f>
        <v>6.2</v>
      </c>
      <c r="I3" s="2">
        <f>IF('Indicator Data'!AV5="No data","x",IF('Indicator Data'!AV5&gt;I$136,0,IF('Indicator Data'!AV5&lt;I$135,10,(I$136-'Indicator Data'!AV5)/(I$136-I$135)*10)))</f>
        <v>6.0739999999999998</v>
      </c>
      <c r="J3" s="3">
        <f>IF(AND(H3="x",I3="x"),"x",AVERAGE(H3,I3))</f>
        <v>6.1370000000000005</v>
      </c>
      <c r="K3" s="5">
        <f>AVERAGE(G3,J3)</f>
        <v>4.7681529498896769</v>
      </c>
      <c r="L3" s="2">
        <f>IF('Indicator Data'!AY5="No data","x",IF('Indicator Data'!AY5^2&gt;L$136,0,IF('Indicator Data'!AY5^2&lt;L$135,10,(L$136-'Indicator Data'!AY5^2)/(L$136-L$135)*10)))</f>
        <v>10</v>
      </c>
      <c r="M3" s="2">
        <f>IF(OR('Indicator Data'!AX5=0,'Indicator Data'!AX5="No data"),"x",IF('Indicator Data'!AX5&gt;M$136,0,IF('Indicator Data'!AX5&lt;M$135,10,(M$136-'Indicator Data'!AX5)/(M$136-M$135)*10)))</f>
        <v>8.5400000000000009</v>
      </c>
      <c r="N3" s="2">
        <f>IF('Indicator Data'!AZ5="No data","x",IF('Indicator Data'!AZ5&gt;N$136,0,IF('Indicator Data'!AZ5&lt;N$135,10,(N$136-'Indicator Data'!AZ5)/(N$136-N$135)*10)))</f>
        <v>9.6274965084023236</v>
      </c>
      <c r="O3" s="2">
        <f>IF('Indicator Data'!BA5="No data","x",IF('Indicator Data'!BA5&gt;O$136,0,IF('Indicator Data'!BA5&lt;O$135,10,(O$136-'Indicator Data'!BA5)/(O$136-O$135)*10)))</f>
        <v>7.3299968229857182</v>
      </c>
      <c r="P3" s="3">
        <f>IF(AND(L3="x",M3="x",N3="x",O3="x"),"x",AVERAGE(L3,M3,N3,O3))</f>
        <v>8.8743733328470107</v>
      </c>
      <c r="Q3" s="2">
        <f>IF('Indicator Data'!BB5="No data","x",IF('Indicator Data'!BB5&gt;Q$136,0,IF('Indicator Data'!BB5&lt;Q$135,10,(Q$136-'Indicator Data'!BB5)/(Q$136-Q$135)*10)))</f>
        <v>9.1111111111111107</v>
      </c>
      <c r="R3" s="2">
        <f>IF('Indicator Data'!BC5="No data","x",IF('Indicator Data'!BC5&gt;R$136,0,IF('Indicator Data'!BC5&lt;R$135,10,(R$136-'Indicator Data'!BC5)/(R$136-R$135)*10)))</f>
        <v>4</v>
      </c>
      <c r="S3" s="3">
        <f>IF(AND(Q3="x",R3="x"),"x",AVERAGE(R3,Q3))</f>
        <v>6.5555555555555554</v>
      </c>
      <c r="T3" s="2">
        <f>IF('Indicator Data'!V5="No data","x",IF('Indicator Data'!V5&gt;T$136,0,IF('Indicator Data'!V5&lt;T$135,10,(T$136-'Indicator Data'!V5)/(T$136-T$135)*10)))</f>
        <v>9.875</v>
      </c>
      <c r="U3" s="2">
        <f>IF('Indicator Data'!W5="No data","x",IF('Indicator Data'!W5&gt;U$136,0,IF('Indicator Data'!W5&lt;U$135,10,(U$136-'Indicator Data'!W5)/(U$136-U$135)*10)))</f>
        <v>0</v>
      </c>
      <c r="V3" s="2">
        <f>IF('Indicator Data'!X5="No data","x",IF('Indicator Data'!X5&gt;V$136,0,IF('Indicator Data'!X5&lt;V$135,10,(V$136-'Indicator Data'!X5)/(V$136-V$135)*10)))</f>
        <v>3.0769230769230771</v>
      </c>
      <c r="W3" s="2">
        <f>IF('Indicator Data'!AC5="No data","x",IF('Indicator Data'!AC5&gt;W$136,0,IF('Indicator Data'!AC5&lt;W$135,10,(W$136-'Indicator Data'!AC5)/(W$136-W$135)*10)))</f>
        <v>9.8944067796610167</v>
      </c>
      <c r="X3" s="3">
        <f>IF(AND(T3="x",V3="x",W3="x"),"x",AVERAGE(T3,V3,W3,U3))</f>
        <v>5.7115824641460229</v>
      </c>
      <c r="Y3" s="5">
        <f t="shared" ref="Y3:Y34" si="0">AVERAGE(S3,P3,X3)</f>
        <v>7.0471704508495305</v>
      </c>
      <c r="Z3" s="83"/>
    </row>
    <row r="4" spans="1:26" s="11" customFormat="1" x14ac:dyDescent="0.25">
      <c r="A4" s="11" t="s">
        <v>359</v>
      </c>
      <c r="B4" s="30" t="s">
        <v>0</v>
      </c>
      <c r="C4" s="30" t="s">
        <v>485</v>
      </c>
      <c r="D4" s="2">
        <f>IF('Indicator Data'!AU6="No data","x",IF('Indicator Data'!AU6&gt;D$136,0,IF('Indicator Data'!AU6&lt;D$135,10,(D$136-'Indicator Data'!AU6)/(D$136-D$135)*10)))</f>
        <v>3.3250000000000002</v>
      </c>
      <c r="E4" s="132">
        <f>(VLOOKUP($B4,'Indicator Data (national)'!$B$5:$BB$13,51,FALSE)+VLOOKUP($B4,'Indicator Data (national)'!$B$5:$BB$13,52,FALSE)+VLOOKUP($B4,'Indicator Data (national)'!$B$5:$BB$13,53,FALSE))/VLOOKUP($B4,'Indicator Data (national)'!$B$5:$BB$13,50,FALSE)*1000000</f>
        <v>0.65263882004412954</v>
      </c>
      <c r="F4" s="2">
        <f t="shared" ref="F4:F67" si="1">IF(E4&gt;F$136,0,IF(E4&lt;F$135,10,(F$136-E4)/(F$136-F$135)*10))</f>
        <v>3.4736117995587046</v>
      </c>
      <c r="G4" s="3">
        <f t="shared" ref="G4:G67" si="2">AVERAGE(D4,F4)</f>
        <v>3.3993058997793524</v>
      </c>
      <c r="H4" s="2">
        <f>IF('Indicator Data'!AW6="No data","x",IF('Indicator Data'!AW6&gt;H$136,0,IF('Indicator Data'!AW6&lt;H$135,10,(H$136-'Indicator Data'!AW6)/(H$136-H$135)*10)))</f>
        <v>6.2</v>
      </c>
      <c r="I4" s="2">
        <f>IF('Indicator Data'!AV6="No data","x",IF('Indicator Data'!AV6&gt;I$136,0,IF('Indicator Data'!AV6&lt;I$135,10,(I$136-'Indicator Data'!AV6)/(I$136-I$135)*10)))</f>
        <v>6.0739999999999998</v>
      </c>
      <c r="J4" s="3">
        <f t="shared" ref="J4:J67" si="3">IF(AND(H4="x",I4="x"),"x",AVERAGE(H4,I4))</f>
        <v>6.1370000000000005</v>
      </c>
      <c r="K4" s="5">
        <f t="shared" ref="K4:K67" si="4">AVERAGE(G4,J4)</f>
        <v>4.7681529498896769</v>
      </c>
      <c r="L4" s="2">
        <f>IF('Indicator Data'!AY6="No data","x",IF('Indicator Data'!AY6^2&gt;L$136,0,IF('Indicator Data'!AY6^2&lt;L$135,10,(L$136-'Indicator Data'!AY6^2)/(L$136-L$135)*10)))</f>
        <v>10</v>
      </c>
      <c r="M4" s="2">
        <f>IF(OR('Indicator Data'!AX6=0,'Indicator Data'!AX6="No data"),"x",IF('Indicator Data'!AX6&gt;M$136,0,IF('Indicator Data'!AX6&lt;M$135,10,(M$136-'Indicator Data'!AX6)/(M$136-M$135)*10)))</f>
        <v>8.5400000000000009</v>
      </c>
      <c r="N4" s="2">
        <f>IF('Indicator Data'!AZ6="No data","x",IF('Indicator Data'!AZ6&gt;N$136,0,IF('Indicator Data'!AZ6&lt;N$135,10,(N$136-'Indicator Data'!AZ6)/(N$136-N$135)*10)))</f>
        <v>9.6274965084023236</v>
      </c>
      <c r="O4" s="2">
        <f>IF('Indicator Data'!BA6="No data","x",IF('Indicator Data'!BA6&gt;O$136,0,IF('Indicator Data'!BA6&lt;O$135,10,(O$136-'Indicator Data'!BA6)/(O$136-O$135)*10)))</f>
        <v>7.3299968229857182</v>
      </c>
      <c r="P4" s="3">
        <f t="shared" ref="P4:P67" si="5">IF(AND(L4="x",M4="x",N4="x",O4="x"),"x",AVERAGE(L4,M4,N4,O4))</f>
        <v>8.8743733328470107</v>
      </c>
      <c r="Q4" s="2">
        <f>IF('Indicator Data'!BB6="No data","x",IF('Indicator Data'!BB6&gt;Q$136,0,IF('Indicator Data'!BB6&lt;Q$135,10,(Q$136-'Indicator Data'!BB6)/(Q$136-Q$135)*10)))</f>
        <v>9.1111111111111107</v>
      </c>
      <c r="R4" s="2">
        <f>IF('Indicator Data'!BC6="No data","x",IF('Indicator Data'!BC6&gt;R$136,0,IF('Indicator Data'!BC6&lt;R$135,10,(R$136-'Indicator Data'!BC6)/(R$136-R$135)*10)))</f>
        <v>4</v>
      </c>
      <c r="S4" s="3">
        <f t="shared" ref="S4:S67" si="6">IF(AND(Q4="x",R4="x"),"x",AVERAGE(R4,Q4))</f>
        <v>6.5555555555555554</v>
      </c>
      <c r="T4" s="2">
        <f>IF('Indicator Data'!V6="No data","x",IF('Indicator Data'!V6&gt;T$136,0,IF('Indicator Data'!V6&lt;T$135,10,(T$136-'Indicator Data'!V6)/(T$136-T$135)*10)))</f>
        <v>9.875</v>
      </c>
      <c r="U4" s="2">
        <f>IF('Indicator Data'!W6="No data","x",IF('Indicator Data'!W6&gt;U$136,0,IF('Indicator Data'!W6&lt;U$135,10,(U$136-'Indicator Data'!W6)/(U$136-U$135)*10)))</f>
        <v>0</v>
      </c>
      <c r="V4" s="2">
        <f>IF('Indicator Data'!X6="No data","x",IF('Indicator Data'!X6&gt;V$136,0,IF('Indicator Data'!X6&lt;V$135,10,(V$136-'Indicator Data'!X6)/(V$136-V$135)*10)))</f>
        <v>3.0769230769230771</v>
      </c>
      <c r="W4" s="2">
        <f>IF('Indicator Data'!AC6="No data","x",IF('Indicator Data'!AC6&gt;W$136,0,IF('Indicator Data'!AC6&lt;W$135,10,(W$136-'Indicator Data'!AC6)/(W$136-W$135)*10)))</f>
        <v>9.8944067796610167</v>
      </c>
      <c r="X4" s="3">
        <f t="shared" ref="X4:X67" si="7">IF(AND(T4="x",V4="x",W4="x"),"x",AVERAGE(T4,V4,W4,U4))</f>
        <v>5.7115824641460229</v>
      </c>
      <c r="Y4" s="5">
        <f t="shared" si="0"/>
        <v>7.0471704508495305</v>
      </c>
      <c r="Z4" s="83"/>
    </row>
    <row r="5" spans="1:26" s="11" customFormat="1" x14ac:dyDescent="0.25">
      <c r="A5" s="11" t="s">
        <v>360</v>
      </c>
      <c r="B5" s="30" t="s">
        <v>0</v>
      </c>
      <c r="C5" s="30" t="s">
        <v>486</v>
      </c>
      <c r="D5" s="2">
        <f>IF('Indicator Data'!AU7="No data","x",IF('Indicator Data'!AU7&gt;D$136,0,IF('Indicator Data'!AU7&lt;D$135,10,(D$136-'Indicator Data'!AU7)/(D$136-D$135)*10)))</f>
        <v>3.3250000000000002</v>
      </c>
      <c r="E5" s="132">
        <f>(VLOOKUP($B5,'Indicator Data (national)'!$B$5:$BB$13,51,FALSE)+VLOOKUP($B5,'Indicator Data (national)'!$B$5:$BB$13,52,FALSE)+VLOOKUP($B5,'Indicator Data (national)'!$B$5:$BB$13,53,FALSE))/VLOOKUP($B5,'Indicator Data (national)'!$B$5:$BB$13,50,FALSE)*1000000</f>
        <v>0.65263882004412954</v>
      </c>
      <c r="F5" s="2">
        <f t="shared" si="1"/>
        <v>3.4736117995587046</v>
      </c>
      <c r="G5" s="3">
        <f t="shared" si="2"/>
        <v>3.3993058997793524</v>
      </c>
      <c r="H5" s="2">
        <f>IF('Indicator Data'!AW7="No data","x",IF('Indicator Data'!AW7&gt;H$136,0,IF('Indicator Data'!AW7&lt;H$135,10,(H$136-'Indicator Data'!AW7)/(H$136-H$135)*10)))</f>
        <v>6.2</v>
      </c>
      <c r="I5" s="2">
        <f>IF('Indicator Data'!AV7="No data","x",IF('Indicator Data'!AV7&gt;I$136,0,IF('Indicator Data'!AV7&lt;I$135,10,(I$136-'Indicator Data'!AV7)/(I$136-I$135)*10)))</f>
        <v>6.0739999999999998</v>
      </c>
      <c r="J5" s="3">
        <f t="shared" si="3"/>
        <v>6.1370000000000005</v>
      </c>
      <c r="K5" s="5">
        <f t="shared" si="4"/>
        <v>4.7681529498896769</v>
      </c>
      <c r="L5" s="2">
        <f>IF('Indicator Data'!AY7="No data","x",IF('Indicator Data'!AY7^2&gt;L$136,0,IF('Indicator Data'!AY7^2&lt;L$135,10,(L$136-'Indicator Data'!AY7^2)/(L$136-L$135)*10)))</f>
        <v>10</v>
      </c>
      <c r="M5" s="2">
        <f>IF(OR('Indicator Data'!AX7=0,'Indicator Data'!AX7="No data"),"x",IF('Indicator Data'!AX7&gt;M$136,0,IF('Indicator Data'!AX7&lt;M$135,10,(M$136-'Indicator Data'!AX7)/(M$136-M$135)*10)))</f>
        <v>8.5400000000000009</v>
      </c>
      <c r="N5" s="2">
        <f>IF('Indicator Data'!AZ7="No data","x",IF('Indicator Data'!AZ7&gt;N$136,0,IF('Indicator Data'!AZ7&lt;N$135,10,(N$136-'Indicator Data'!AZ7)/(N$136-N$135)*10)))</f>
        <v>9.6274965084023236</v>
      </c>
      <c r="O5" s="2">
        <f>IF('Indicator Data'!BA7="No data","x",IF('Indicator Data'!BA7&gt;O$136,0,IF('Indicator Data'!BA7&lt;O$135,10,(O$136-'Indicator Data'!BA7)/(O$136-O$135)*10)))</f>
        <v>7.3299968229857182</v>
      </c>
      <c r="P5" s="3">
        <f t="shared" si="5"/>
        <v>8.8743733328470107</v>
      </c>
      <c r="Q5" s="2">
        <f>IF('Indicator Data'!BB7="No data","x",IF('Indicator Data'!BB7&gt;Q$136,0,IF('Indicator Data'!BB7&lt;Q$135,10,(Q$136-'Indicator Data'!BB7)/(Q$136-Q$135)*10)))</f>
        <v>9.1111111111111107</v>
      </c>
      <c r="R5" s="2">
        <f>IF('Indicator Data'!BC7="No data","x",IF('Indicator Data'!BC7&gt;R$136,0,IF('Indicator Data'!BC7&lt;R$135,10,(R$136-'Indicator Data'!BC7)/(R$136-R$135)*10)))</f>
        <v>4</v>
      </c>
      <c r="S5" s="3">
        <f t="shared" si="6"/>
        <v>6.5555555555555554</v>
      </c>
      <c r="T5" s="2">
        <f>IF('Indicator Data'!V7="No data","x",IF('Indicator Data'!V7&gt;T$136,0,IF('Indicator Data'!V7&lt;T$135,10,(T$136-'Indicator Data'!V7)/(T$136-T$135)*10)))</f>
        <v>9.875</v>
      </c>
      <c r="U5" s="2">
        <f>IF('Indicator Data'!W7="No data","x",IF('Indicator Data'!W7&gt;U$136,0,IF('Indicator Data'!W7&lt;U$135,10,(U$136-'Indicator Data'!W7)/(U$136-U$135)*10)))</f>
        <v>0</v>
      </c>
      <c r="V5" s="2">
        <f>IF('Indicator Data'!X7="No data","x",IF('Indicator Data'!X7&gt;V$136,0,IF('Indicator Data'!X7&lt;V$135,10,(V$136-'Indicator Data'!X7)/(V$136-V$135)*10)))</f>
        <v>3.0769230769230771</v>
      </c>
      <c r="W5" s="2">
        <f>IF('Indicator Data'!AC7="No data","x",IF('Indicator Data'!AC7&gt;W$136,0,IF('Indicator Data'!AC7&lt;W$135,10,(W$136-'Indicator Data'!AC7)/(W$136-W$135)*10)))</f>
        <v>9.8944067796610167</v>
      </c>
      <c r="X5" s="3">
        <f t="shared" si="7"/>
        <v>5.7115824641460229</v>
      </c>
      <c r="Y5" s="5">
        <f t="shared" si="0"/>
        <v>7.0471704508495305</v>
      </c>
      <c r="Z5" s="83"/>
    </row>
    <row r="6" spans="1:26" s="11" customFormat="1" x14ac:dyDescent="0.25">
      <c r="A6" s="11" t="s">
        <v>361</v>
      </c>
      <c r="B6" s="30" t="s">
        <v>0</v>
      </c>
      <c r="C6" s="30" t="s">
        <v>487</v>
      </c>
      <c r="D6" s="2">
        <f>IF('Indicator Data'!AU8="No data","x",IF('Indicator Data'!AU8&gt;D$136,0,IF('Indicator Data'!AU8&lt;D$135,10,(D$136-'Indicator Data'!AU8)/(D$136-D$135)*10)))</f>
        <v>3.3250000000000002</v>
      </c>
      <c r="E6" s="132">
        <f>(VLOOKUP($B6,'Indicator Data (national)'!$B$5:$BB$13,51,FALSE)+VLOOKUP($B6,'Indicator Data (national)'!$B$5:$BB$13,52,FALSE)+VLOOKUP($B6,'Indicator Data (national)'!$B$5:$BB$13,53,FALSE))/VLOOKUP($B6,'Indicator Data (national)'!$B$5:$BB$13,50,FALSE)*1000000</f>
        <v>0.65263882004412954</v>
      </c>
      <c r="F6" s="2">
        <f t="shared" si="1"/>
        <v>3.4736117995587046</v>
      </c>
      <c r="G6" s="3">
        <f t="shared" si="2"/>
        <v>3.3993058997793524</v>
      </c>
      <c r="H6" s="2">
        <f>IF('Indicator Data'!AW8="No data","x",IF('Indicator Data'!AW8&gt;H$136,0,IF('Indicator Data'!AW8&lt;H$135,10,(H$136-'Indicator Data'!AW8)/(H$136-H$135)*10)))</f>
        <v>6.2</v>
      </c>
      <c r="I6" s="2">
        <f>IF('Indicator Data'!AV8="No data","x",IF('Indicator Data'!AV8&gt;I$136,0,IF('Indicator Data'!AV8&lt;I$135,10,(I$136-'Indicator Data'!AV8)/(I$136-I$135)*10)))</f>
        <v>6.0739999999999998</v>
      </c>
      <c r="J6" s="3">
        <f t="shared" si="3"/>
        <v>6.1370000000000005</v>
      </c>
      <c r="K6" s="5">
        <f t="shared" si="4"/>
        <v>4.7681529498896769</v>
      </c>
      <c r="L6" s="2">
        <f>IF('Indicator Data'!AY8="No data","x",IF('Indicator Data'!AY8^2&gt;L$136,0,IF('Indicator Data'!AY8^2&lt;L$135,10,(L$136-'Indicator Data'!AY8^2)/(L$136-L$135)*10)))</f>
        <v>10</v>
      </c>
      <c r="M6" s="2">
        <f>IF(OR('Indicator Data'!AX8=0,'Indicator Data'!AX8="No data"),"x",IF('Indicator Data'!AX8&gt;M$136,0,IF('Indicator Data'!AX8&lt;M$135,10,(M$136-'Indicator Data'!AX8)/(M$136-M$135)*10)))</f>
        <v>8.5400000000000009</v>
      </c>
      <c r="N6" s="2">
        <f>IF('Indicator Data'!AZ8="No data","x",IF('Indicator Data'!AZ8&gt;N$136,0,IF('Indicator Data'!AZ8&lt;N$135,10,(N$136-'Indicator Data'!AZ8)/(N$136-N$135)*10)))</f>
        <v>9.6274965084023236</v>
      </c>
      <c r="O6" s="2">
        <f>IF('Indicator Data'!BA8="No data","x",IF('Indicator Data'!BA8&gt;O$136,0,IF('Indicator Data'!BA8&lt;O$135,10,(O$136-'Indicator Data'!BA8)/(O$136-O$135)*10)))</f>
        <v>7.3299968229857182</v>
      </c>
      <c r="P6" s="3">
        <f t="shared" si="5"/>
        <v>8.8743733328470107</v>
      </c>
      <c r="Q6" s="2">
        <f>IF('Indicator Data'!BB8="No data","x",IF('Indicator Data'!BB8&gt;Q$136,0,IF('Indicator Data'!BB8&lt;Q$135,10,(Q$136-'Indicator Data'!BB8)/(Q$136-Q$135)*10)))</f>
        <v>9.1111111111111107</v>
      </c>
      <c r="R6" s="2">
        <f>IF('Indicator Data'!BC8="No data","x",IF('Indicator Data'!BC8&gt;R$136,0,IF('Indicator Data'!BC8&lt;R$135,10,(R$136-'Indicator Data'!BC8)/(R$136-R$135)*10)))</f>
        <v>4</v>
      </c>
      <c r="S6" s="3">
        <f t="shared" si="6"/>
        <v>6.5555555555555554</v>
      </c>
      <c r="T6" s="2">
        <f>IF('Indicator Data'!V8="No data","x",IF('Indicator Data'!V8&gt;T$136,0,IF('Indicator Data'!V8&lt;T$135,10,(T$136-'Indicator Data'!V8)/(T$136-T$135)*10)))</f>
        <v>9.875</v>
      </c>
      <c r="U6" s="2">
        <f>IF('Indicator Data'!W8="No data","x",IF('Indicator Data'!W8&gt;U$136,0,IF('Indicator Data'!W8&lt;U$135,10,(U$136-'Indicator Data'!W8)/(U$136-U$135)*10)))</f>
        <v>0.45078286338647744</v>
      </c>
      <c r="V6" s="2">
        <f>IF('Indicator Data'!X8="No data","x",IF('Indicator Data'!X8&gt;V$136,0,IF('Indicator Data'!X8&lt;V$135,10,(V$136-'Indicator Data'!X8)/(V$136-V$135)*10)))</f>
        <v>3.0769230769230771</v>
      </c>
      <c r="W6" s="2">
        <f>IF('Indicator Data'!AC8="No data","x",IF('Indicator Data'!AC8&gt;W$136,0,IF('Indicator Data'!AC8&lt;W$135,10,(W$136-'Indicator Data'!AC8)/(W$136-W$135)*10)))</f>
        <v>9.8944067796610167</v>
      </c>
      <c r="X6" s="3">
        <f t="shared" si="7"/>
        <v>5.8242781799926426</v>
      </c>
      <c r="Y6" s="5">
        <f t="shared" si="0"/>
        <v>7.0847356894650702</v>
      </c>
      <c r="Z6" s="83"/>
    </row>
    <row r="7" spans="1:26" s="11" customFormat="1" x14ac:dyDescent="0.25">
      <c r="A7" s="11" t="s">
        <v>362</v>
      </c>
      <c r="B7" s="30" t="s">
        <v>0</v>
      </c>
      <c r="C7" s="30" t="s">
        <v>488</v>
      </c>
      <c r="D7" s="2">
        <f>IF('Indicator Data'!AU9="No data","x",IF('Indicator Data'!AU9&gt;D$136,0,IF('Indicator Data'!AU9&lt;D$135,10,(D$136-'Indicator Data'!AU9)/(D$136-D$135)*10)))</f>
        <v>3.3250000000000002</v>
      </c>
      <c r="E7" s="132">
        <f>(VLOOKUP($B7,'Indicator Data (national)'!$B$5:$BB$13,51,FALSE)+VLOOKUP($B7,'Indicator Data (national)'!$B$5:$BB$13,52,FALSE)+VLOOKUP($B7,'Indicator Data (national)'!$B$5:$BB$13,53,FALSE))/VLOOKUP($B7,'Indicator Data (national)'!$B$5:$BB$13,50,FALSE)*1000000</f>
        <v>0.65263882004412954</v>
      </c>
      <c r="F7" s="2">
        <f t="shared" si="1"/>
        <v>3.4736117995587046</v>
      </c>
      <c r="G7" s="3">
        <f t="shared" si="2"/>
        <v>3.3993058997793524</v>
      </c>
      <c r="H7" s="2">
        <f>IF('Indicator Data'!AW9="No data","x",IF('Indicator Data'!AW9&gt;H$136,0,IF('Indicator Data'!AW9&lt;H$135,10,(H$136-'Indicator Data'!AW9)/(H$136-H$135)*10)))</f>
        <v>6.2</v>
      </c>
      <c r="I7" s="2">
        <f>IF('Indicator Data'!AV9="No data","x",IF('Indicator Data'!AV9&gt;I$136,0,IF('Indicator Data'!AV9&lt;I$135,10,(I$136-'Indicator Data'!AV9)/(I$136-I$135)*10)))</f>
        <v>6.0739999999999998</v>
      </c>
      <c r="J7" s="3">
        <f t="shared" si="3"/>
        <v>6.1370000000000005</v>
      </c>
      <c r="K7" s="5">
        <f t="shared" si="4"/>
        <v>4.7681529498896769</v>
      </c>
      <c r="L7" s="2">
        <f>IF('Indicator Data'!AY9="No data","x",IF('Indicator Data'!AY9^2&gt;L$136,0,IF('Indicator Data'!AY9^2&lt;L$135,10,(L$136-'Indicator Data'!AY9^2)/(L$136-L$135)*10)))</f>
        <v>10</v>
      </c>
      <c r="M7" s="2">
        <f>IF(OR('Indicator Data'!AX9=0,'Indicator Data'!AX9="No data"),"x",IF('Indicator Data'!AX9&gt;M$136,0,IF('Indicator Data'!AX9&lt;M$135,10,(M$136-'Indicator Data'!AX9)/(M$136-M$135)*10)))</f>
        <v>8.5400000000000009</v>
      </c>
      <c r="N7" s="2">
        <f>IF('Indicator Data'!AZ9="No data","x",IF('Indicator Data'!AZ9&gt;N$136,0,IF('Indicator Data'!AZ9&lt;N$135,10,(N$136-'Indicator Data'!AZ9)/(N$136-N$135)*10)))</f>
        <v>9.6274965084023236</v>
      </c>
      <c r="O7" s="2">
        <f>IF('Indicator Data'!BA9="No data","x",IF('Indicator Data'!BA9&gt;O$136,0,IF('Indicator Data'!BA9&lt;O$135,10,(O$136-'Indicator Data'!BA9)/(O$136-O$135)*10)))</f>
        <v>7.3299968229857182</v>
      </c>
      <c r="P7" s="3">
        <f t="shared" si="5"/>
        <v>8.8743733328470107</v>
      </c>
      <c r="Q7" s="2">
        <f>IF('Indicator Data'!BB9="No data","x",IF('Indicator Data'!BB9&gt;Q$136,0,IF('Indicator Data'!BB9&lt;Q$135,10,(Q$136-'Indicator Data'!BB9)/(Q$136-Q$135)*10)))</f>
        <v>9.1111111111111107</v>
      </c>
      <c r="R7" s="2">
        <f>IF('Indicator Data'!BC9="No data","x",IF('Indicator Data'!BC9&gt;R$136,0,IF('Indicator Data'!BC9&lt;R$135,10,(R$136-'Indicator Data'!BC9)/(R$136-R$135)*10)))</f>
        <v>4</v>
      </c>
      <c r="S7" s="3">
        <f t="shared" si="6"/>
        <v>6.5555555555555554</v>
      </c>
      <c r="T7" s="2">
        <f>IF('Indicator Data'!V9="No data","x",IF('Indicator Data'!V9&gt;T$136,0,IF('Indicator Data'!V9&lt;T$135,10,(T$136-'Indicator Data'!V9)/(T$136-T$135)*10)))</f>
        <v>9.875</v>
      </c>
      <c r="U7" s="2">
        <f>IF('Indicator Data'!W9="No data","x",IF('Indicator Data'!W9&gt;U$136,0,IF('Indicator Data'!W9&lt;U$135,10,(U$136-'Indicator Data'!W9)/(U$136-U$135)*10)))</f>
        <v>0</v>
      </c>
      <c r="V7" s="2">
        <f>IF('Indicator Data'!X9="No data","x",IF('Indicator Data'!X9&gt;V$136,0,IF('Indicator Data'!X9&lt;V$135,10,(V$136-'Indicator Data'!X9)/(V$136-V$135)*10)))</f>
        <v>3.0769230769230771</v>
      </c>
      <c r="W7" s="2">
        <f>IF('Indicator Data'!AC9="No data","x",IF('Indicator Data'!AC9&gt;W$136,0,IF('Indicator Data'!AC9&lt;W$135,10,(W$136-'Indicator Data'!AC9)/(W$136-W$135)*10)))</f>
        <v>9.8944067796610167</v>
      </c>
      <c r="X7" s="3">
        <f t="shared" si="7"/>
        <v>5.7115824641460229</v>
      </c>
      <c r="Y7" s="5">
        <f t="shared" si="0"/>
        <v>7.0471704508495305</v>
      </c>
      <c r="Z7" s="83"/>
    </row>
    <row r="8" spans="1:26" s="11" customFormat="1" x14ac:dyDescent="0.25">
      <c r="A8" s="11" t="s">
        <v>363</v>
      </c>
      <c r="B8" s="30" t="s">
        <v>0</v>
      </c>
      <c r="C8" s="30" t="s">
        <v>489</v>
      </c>
      <c r="D8" s="2">
        <f>IF('Indicator Data'!AU10="No data","x",IF('Indicator Data'!AU10&gt;D$136,0,IF('Indicator Data'!AU10&lt;D$135,10,(D$136-'Indicator Data'!AU10)/(D$136-D$135)*10)))</f>
        <v>3.3250000000000002</v>
      </c>
      <c r="E8" s="132">
        <f>(VLOOKUP($B8,'Indicator Data (national)'!$B$5:$BB$13,51,FALSE)+VLOOKUP($B8,'Indicator Data (national)'!$B$5:$BB$13,52,FALSE)+VLOOKUP($B8,'Indicator Data (national)'!$B$5:$BB$13,53,FALSE))/VLOOKUP($B8,'Indicator Data (national)'!$B$5:$BB$13,50,FALSE)*1000000</f>
        <v>0.65263882004412954</v>
      </c>
      <c r="F8" s="2">
        <f t="shared" si="1"/>
        <v>3.4736117995587046</v>
      </c>
      <c r="G8" s="3">
        <f t="shared" si="2"/>
        <v>3.3993058997793524</v>
      </c>
      <c r="H8" s="2">
        <f>IF('Indicator Data'!AW10="No data","x",IF('Indicator Data'!AW10&gt;H$136,0,IF('Indicator Data'!AW10&lt;H$135,10,(H$136-'Indicator Data'!AW10)/(H$136-H$135)*10)))</f>
        <v>6.2</v>
      </c>
      <c r="I8" s="2">
        <f>IF('Indicator Data'!AV10="No data","x",IF('Indicator Data'!AV10&gt;I$136,0,IF('Indicator Data'!AV10&lt;I$135,10,(I$136-'Indicator Data'!AV10)/(I$136-I$135)*10)))</f>
        <v>6.0739999999999998</v>
      </c>
      <c r="J8" s="3">
        <f t="shared" si="3"/>
        <v>6.1370000000000005</v>
      </c>
      <c r="K8" s="5">
        <f t="shared" si="4"/>
        <v>4.7681529498896769</v>
      </c>
      <c r="L8" s="2">
        <f>IF('Indicator Data'!AY10="No data","x",IF('Indicator Data'!AY10^2&gt;L$136,0,IF('Indicator Data'!AY10^2&lt;L$135,10,(L$136-'Indicator Data'!AY10^2)/(L$136-L$135)*10)))</f>
        <v>10</v>
      </c>
      <c r="M8" s="2">
        <f>IF(OR('Indicator Data'!AX10=0,'Indicator Data'!AX10="No data"),"x",IF('Indicator Data'!AX10&gt;M$136,0,IF('Indicator Data'!AX10&lt;M$135,10,(M$136-'Indicator Data'!AX10)/(M$136-M$135)*10)))</f>
        <v>8.5400000000000009</v>
      </c>
      <c r="N8" s="2">
        <f>IF('Indicator Data'!AZ10="No data","x",IF('Indicator Data'!AZ10&gt;N$136,0,IF('Indicator Data'!AZ10&lt;N$135,10,(N$136-'Indicator Data'!AZ10)/(N$136-N$135)*10)))</f>
        <v>9.6274965084023236</v>
      </c>
      <c r="O8" s="2">
        <f>IF('Indicator Data'!BA10="No data","x",IF('Indicator Data'!BA10&gt;O$136,0,IF('Indicator Data'!BA10&lt;O$135,10,(O$136-'Indicator Data'!BA10)/(O$136-O$135)*10)))</f>
        <v>7.3299968229857182</v>
      </c>
      <c r="P8" s="3">
        <f t="shared" si="5"/>
        <v>8.8743733328470107</v>
      </c>
      <c r="Q8" s="2">
        <f>IF('Indicator Data'!BB10="No data","x",IF('Indicator Data'!BB10&gt;Q$136,0,IF('Indicator Data'!BB10&lt;Q$135,10,(Q$136-'Indicator Data'!BB10)/(Q$136-Q$135)*10)))</f>
        <v>9.1111111111111107</v>
      </c>
      <c r="R8" s="2">
        <f>IF('Indicator Data'!BC10="No data","x",IF('Indicator Data'!BC10&gt;R$136,0,IF('Indicator Data'!BC10&lt;R$135,10,(R$136-'Indicator Data'!BC10)/(R$136-R$135)*10)))</f>
        <v>4</v>
      </c>
      <c r="S8" s="3">
        <f t="shared" si="6"/>
        <v>6.5555555555555554</v>
      </c>
      <c r="T8" s="2">
        <f>IF('Indicator Data'!V10="No data","x",IF('Indicator Data'!V10&gt;T$136,0,IF('Indicator Data'!V10&lt;T$135,10,(T$136-'Indicator Data'!V10)/(T$136-T$135)*10)))</f>
        <v>9.875</v>
      </c>
      <c r="U8" s="2">
        <f>IF('Indicator Data'!W10="No data","x",IF('Indicator Data'!W10&gt;U$136,0,IF('Indicator Data'!W10&lt;U$135,10,(U$136-'Indicator Data'!W10)/(U$136-U$135)*10)))</f>
        <v>0.23011064328286088</v>
      </c>
      <c r="V8" s="2">
        <f>IF('Indicator Data'!X10="No data","x",IF('Indicator Data'!X10&gt;V$136,0,IF('Indicator Data'!X10&lt;V$135,10,(V$136-'Indicator Data'!X10)/(V$136-V$135)*10)))</f>
        <v>3.0769230769230771</v>
      </c>
      <c r="W8" s="2">
        <f>IF('Indicator Data'!AC10="No data","x",IF('Indicator Data'!AC10&gt;W$136,0,IF('Indicator Data'!AC10&lt;W$135,10,(W$136-'Indicator Data'!AC10)/(W$136-W$135)*10)))</f>
        <v>9.8944067796610167</v>
      </c>
      <c r="X8" s="3">
        <f t="shared" si="7"/>
        <v>5.7691101249667378</v>
      </c>
      <c r="Y8" s="5">
        <f t="shared" si="0"/>
        <v>7.066346337789768</v>
      </c>
      <c r="Z8" s="83"/>
    </row>
    <row r="9" spans="1:26" s="11" customFormat="1" x14ac:dyDescent="0.25">
      <c r="A9" s="11" t="s">
        <v>364</v>
      </c>
      <c r="B9" s="30" t="s">
        <v>0</v>
      </c>
      <c r="C9" s="30" t="s">
        <v>490</v>
      </c>
      <c r="D9" s="2">
        <f>IF('Indicator Data'!AU11="No data","x",IF('Indicator Data'!AU11&gt;D$136,0,IF('Indicator Data'!AU11&lt;D$135,10,(D$136-'Indicator Data'!AU11)/(D$136-D$135)*10)))</f>
        <v>3.3250000000000002</v>
      </c>
      <c r="E9" s="132">
        <f>(VLOOKUP($B9,'Indicator Data (national)'!$B$5:$BB$13,51,FALSE)+VLOOKUP($B9,'Indicator Data (national)'!$B$5:$BB$13,52,FALSE)+VLOOKUP($B9,'Indicator Data (national)'!$B$5:$BB$13,53,FALSE))/VLOOKUP($B9,'Indicator Data (national)'!$B$5:$BB$13,50,FALSE)*1000000</f>
        <v>0.65263882004412954</v>
      </c>
      <c r="F9" s="2">
        <f t="shared" si="1"/>
        <v>3.4736117995587046</v>
      </c>
      <c r="G9" s="3">
        <f t="shared" si="2"/>
        <v>3.3993058997793524</v>
      </c>
      <c r="H9" s="2">
        <f>IF('Indicator Data'!AW11="No data","x",IF('Indicator Data'!AW11&gt;H$136,0,IF('Indicator Data'!AW11&lt;H$135,10,(H$136-'Indicator Data'!AW11)/(H$136-H$135)*10)))</f>
        <v>6.2</v>
      </c>
      <c r="I9" s="2">
        <f>IF('Indicator Data'!AV11="No data","x",IF('Indicator Data'!AV11&gt;I$136,0,IF('Indicator Data'!AV11&lt;I$135,10,(I$136-'Indicator Data'!AV11)/(I$136-I$135)*10)))</f>
        <v>6.0739999999999998</v>
      </c>
      <c r="J9" s="3">
        <f t="shared" si="3"/>
        <v>6.1370000000000005</v>
      </c>
      <c r="K9" s="5">
        <f t="shared" si="4"/>
        <v>4.7681529498896769</v>
      </c>
      <c r="L9" s="2">
        <f>IF('Indicator Data'!AY11="No data","x",IF('Indicator Data'!AY11^2&gt;L$136,0,IF('Indicator Data'!AY11^2&lt;L$135,10,(L$136-'Indicator Data'!AY11^2)/(L$136-L$135)*10)))</f>
        <v>10</v>
      </c>
      <c r="M9" s="2">
        <f>IF(OR('Indicator Data'!AX11=0,'Indicator Data'!AX11="No data"),"x",IF('Indicator Data'!AX11&gt;M$136,0,IF('Indicator Data'!AX11&lt;M$135,10,(M$136-'Indicator Data'!AX11)/(M$136-M$135)*10)))</f>
        <v>8.5400000000000009</v>
      </c>
      <c r="N9" s="2">
        <f>IF('Indicator Data'!AZ11="No data","x",IF('Indicator Data'!AZ11&gt;N$136,0,IF('Indicator Data'!AZ11&lt;N$135,10,(N$136-'Indicator Data'!AZ11)/(N$136-N$135)*10)))</f>
        <v>9.6274965084023236</v>
      </c>
      <c r="O9" s="2">
        <f>IF('Indicator Data'!BA11="No data","x",IF('Indicator Data'!BA11&gt;O$136,0,IF('Indicator Data'!BA11&lt;O$135,10,(O$136-'Indicator Data'!BA11)/(O$136-O$135)*10)))</f>
        <v>7.3299968229857182</v>
      </c>
      <c r="P9" s="3">
        <f t="shared" si="5"/>
        <v>8.8743733328470107</v>
      </c>
      <c r="Q9" s="2">
        <f>IF('Indicator Data'!BB11="No data","x",IF('Indicator Data'!BB11&gt;Q$136,0,IF('Indicator Data'!BB11&lt;Q$135,10,(Q$136-'Indicator Data'!BB11)/(Q$136-Q$135)*10)))</f>
        <v>9.1111111111111107</v>
      </c>
      <c r="R9" s="2">
        <f>IF('Indicator Data'!BC11="No data","x",IF('Indicator Data'!BC11&gt;R$136,0,IF('Indicator Data'!BC11&lt;R$135,10,(R$136-'Indicator Data'!BC11)/(R$136-R$135)*10)))</f>
        <v>4</v>
      </c>
      <c r="S9" s="3">
        <f t="shared" si="6"/>
        <v>6.5555555555555554</v>
      </c>
      <c r="T9" s="2">
        <f>IF('Indicator Data'!V11="No data","x",IF('Indicator Data'!V11&gt;T$136,0,IF('Indicator Data'!V11&lt;T$135,10,(T$136-'Indicator Data'!V11)/(T$136-T$135)*10)))</f>
        <v>9.875</v>
      </c>
      <c r="U9" s="2">
        <f>IF('Indicator Data'!W11="No data","x",IF('Indicator Data'!W11&gt;U$136,0,IF('Indicator Data'!W11&lt;U$135,10,(U$136-'Indicator Data'!W11)/(U$136-U$135)*10)))</f>
        <v>0.88227274031975844</v>
      </c>
      <c r="V9" s="2">
        <f>IF('Indicator Data'!X11="No data","x",IF('Indicator Data'!X11&gt;V$136,0,IF('Indicator Data'!X11&lt;V$135,10,(V$136-'Indicator Data'!X11)/(V$136-V$135)*10)))</f>
        <v>3.0769230769230771</v>
      </c>
      <c r="W9" s="2">
        <f>IF('Indicator Data'!AC11="No data","x",IF('Indicator Data'!AC11&gt;W$136,0,IF('Indicator Data'!AC11&lt;W$135,10,(W$136-'Indicator Data'!AC11)/(W$136-W$135)*10)))</f>
        <v>9.8944067796610167</v>
      </c>
      <c r="X9" s="3">
        <f t="shared" si="7"/>
        <v>5.9321506492259628</v>
      </c>
      <c r="Y9" s="5">
        <f t="shared" si="0"/>
        <v>7.1206931792095096</v>
      </c>
      <c r="Z9" s="83"/>
    </row>
    <row r="10" spans="1:26" s="11" customFormat="1" x14ac:dyDescent="0.25">
      <c r="A10" s="11" t="s">
        <v>365</v>
      </c>
      <c r="B10" s="30" t="s">
        <v>0</v>
      </c>
      <c r="C10" s="30" t="s">
        <v>491</v>
      </c>
      <c r="D10" s="2">
        <f>IF('Indicator Data'!AU12="No data","x",IF('Indicator Data'!AU12&gt;D$136,0,IF('Indicator Data'!AU12&lt;D$135,10,(D$136-'Indicator Data'!AU12)/(D$136-D$135)*10)))</f>
        <v>3.3250000000000002</v>
      </c>
      <c r="E10" s="132">
        <f>(VLOOKUP($B10,'Indicator Data (national)'!$B$5:$BB$13,51,FALSE)+VLOOKUP($B10,'Indicator Data (national)'!$B$5:$BB$13,52,FALSE)+VLOOKUP($B10,'Indicator Data (national)'!$B$5:$BB$13,53,FALSE))/VLOOKUP($B10,'Indicator Data (national)'!$B$5:$BB$13,50,FALSE)*1000000</f>
        <v>0.65263882004412954</v>
      </c>
      <c r="F10" s="2">
        <f t="shared" si="1"/>
        <v>3.4736117995587046</v>
      </c>
      <c r="G10" s="3">
        <f t="shared" si="2"/>
        <v>3.3993058997793524</v>
      </c>
      <c r="H10" s="2">
        <f>IF('Indicator Data'!AW12="No data","x",IF('Indicator Data'!AW12&gt;H$136,0,IF('Indicator Data'!AW12&lt;H$135,10,(H$136-'Indicator Data'!AW12)/(H$136-H$135)*10)))</f>
        <v>6.2</v>
      </c>
      <c r="I10" s="2">
        <f>IF('Indicator Data'!AV12="No data","x",IF('Indicator Data'!AV12&gt;I$136,0,IF('Indicator Data'!AV12&lt;I$135,10,(I$136-'Indicator Data'!AV12)/(I$136-I$135)*10)))</f>
        <v>6.0739999999999998</v>
      </c>
      <c r="J10" s="3">
        <f t="shared" si="3"/>
        <v>6.1370000000000005</v>
      </c>
      <c r="K10" s="5">
        <f t="shared" si="4"/>
        <v>4.7681529498896769</v>
      </c>
      <c r="L10" s="2">
        <f>IF('Indicator Data'!AY12="No data","x",IF('Indicator Data'!AY12^2&gt;L$136,0,IF('Indicator Data'!AY12^2&lt;L$135,10,(L$136-'Indicator Data'!AY12^2)/(L$136-L$135)*10)))</f>
        <v>10</v>
      </c>
      <c r="M10" s="2">
        <f>IF(OR('Indicator Data'!AX12=0,'Indicator Data'!AX12="No data"),"x",IF('Indicator Data'!AX12&gt;M$136,0,IF('Indicator Data'!AX12&lt;M$135,10,(M$136-'Indicator Data'!AX12)/(M$136-M$135)*10)))</f>
        <v>8.5400000000000009</v>
      </c>
      <c r="N10" s="2">
        <f>IF('Indicator Data'!AZ12="No data","x",IF('Indicator Data'!AZ12&gt;N$136,0,IF('Indicator Data'!AZ12&lt;N$135,10,(N$136-'Indicator Data'!AZ12)/(N$136-N$135)*10)))</f>
        <v>9.6274965084023236</v>
      </c>
      <c r="O10" s="2">
        <f>IF('Indicator Data'!BA12="No data","x",IF('Indicator Data'!BA12&gt;O$136,0,IF('Indicator Data'!BA12&lt;O$135,10,(O$136-'Indicator Data'!BA12)/(O$136-O$135)*10)))</f>
        <v>7.3299968229857182</v>
      </c>
      <c r="P10" s="3">
        <f t="shared" si="5"/>
        <v>8.8743733328470107</v>
      </c>
      <c r="Q10" s="2">
        <f>IF('Indicator Data'!BB12="No data","x",IF('Indicator Data'!BB12&gt;Q$136,0,IF('Indicator Data'!BB12&lt;Q$135,10,(Q$136-'Indicator Data'!BB12)/(Q$136-Q$135)*10)))</f>
        <v>9.1111111111111107</v>
      </c>
      <c r="R10" s="2">
        <f>IF('Indicator Data'!BC12="No data","x",IF('Indicator Data'!BC12&gt;R$136,0,IF('Indicator Data'!BC12&lt;R$135,10,(R$136-'Indicator Data'!BC12)/(R$136-R$135)*10)))</f>
        <v>4</v>
      </c>
      <c r="S10" s="3">
        <f t="shared" si="6"/>
        <v>6.5555555555555554</v>
      </c>
      <c r="T10" s="2">
        <f>IF('Indicator Data'!V12="No data","x",IF('Indicator Data'!V12&gt;T$136,0,IF('Indicator Data'!V12&lt;T$135,10,(T$136-'Indicator Data'!V12)/(T$136-T$135)*10)))</f>
        <v>9.875</v>
      </c>
      <c r="U10" s="2">
        <f>IF('Indicator Data'!W12="No data","x",IF('Indicator Data'!W12&gt;U$136,0,IF('Indicator Data'!W12&lt;U$135,10,(U$136-'Indicator Data'!W12)/(U$136-U$135)*10)))</f>
        <v>0</v>
      </c>
      <c r="V10" s="2">
        <f>IF('Indicator Data'!X12="No data","x",IF('Indicator Data'!X12&gt;V$136,0,IF('Indicator Data'!X12&lt;V$135,10,(V$136-'Indicator Data'!X12)/(V$136-V$135)*10)))</f>
        <v>3.0769230769230771</v>
      </c>
      <c r="W10" s="2">
        <f>IF('Indicator Data'!AC12="No data","x",IF('Indicator Data'!AC12&gt;W$136,0,IF('Indicator Data'!AC12&lt;W$135,10,(W$136-'Indicator Data'!AC12)/(W$136-W$135)*10)))</f>
        <v>9.8944067796610167</v>
      </c>
      <c r="X10" s="3">
        <f t="shared" si="7"/>
        <v>5.7115824641460229</v>
      </c>
      <c r="Y10" s="5">
        <f t="shared" si="0"/>
        <v>7.0471704508495305</v>
      </c>
      <c r="Z10" s="83"/>
    </row>
    <row r="11" spans="1:26" s="11" customFormat="1" x14ac:dyDescent="0.25">
      <c r="A11" s="11" t="s">
        <v>366</v>
      </c>
      <c r="B11" s="30" t="s">
        <v>0</v>
      </c>
      <c r="C11" s="30" t="s">
        <v>492</v>
      </c>
      <c r="D11" s="2">
        <f>IF('Indicator Data'!AU13="No data","x",IF('Indicator Data'!AU13&gt;D$136,0,IF('Indicator Data'!AU13&lt;D$135,10,(D$136-'Indicator Data'!AU13)/(D$136-D$135)*10)))</f>
        <v>3.3250000000000002</v>
      </c>
      <c r="E11" s="132">
        <f>(VLOOKUP($B11,'Indicator Data (national)'!$B$5:$BB$13,51,FALSE)+VLOOKUP($B11,'Indicator Data (national)'!$B$5:$BB$13,52,FALSE)+VLOOKUP($B11,'Indicator Data (national)'!$B$5:$BB$13,53,FALSE))/VLOOKUP($B11,'Indicator Data (national)'!$B$5:$BB$13,50,FALSE)*1000000</f>
        <v>0.65263882004412954</v>
      </c>
      <c r="F11" s="2">
        <f t="shared" si="1"/>
        <v>3.4736117995587046</v>
      </c>
      <c r="G11" s="3">
        <f t="shared" si="2"/>
        <v>3.3993058997793524</v>
      </c>
      <c r="H11" s="2">
        <f>IF('Indicator Data'!AW13="No data","x",IF('Indicator Data'!AW13&gt;H$136,0,IF('Indicator Data'!AW13&lt;H$135,10,(H$136-'Indicator Data'!AW13)/(H$136-H$135)*10)))</f>
        <v>6.2</v>
      </c>
      <c r="I11" s="2">
        <f>IF('Indicator Data'!AV13="No data","x",IF('Indicator Data'!AV13&gt;I$136,0,IF('Indicator Data'!AV13&lt;I$135,10,(I$136-'Indicator Data'!AV13)/(I$136-I$135)*10)))</f>
        <v>6.0739999999999998</v>
      </c>
      <c r="J11" s="3">
        <f t="shared" si="3"/>
        <v>6.1370000000000005</v>
      </c>
      <c r="K11" s="5">
        <f t="shared" si="4"/>
        <v>4.7681529498896769</v>
      </c>
      <c r="L11" s="2">
        <f>IF('Indicator Data'!AY13="No data","x",IF('Indicator Data'!AY13^2&gt;L$136,0,IF('Indicator Data'!AY13^2&lt;L$135,10,(L$136-'Indicator Data'!AY13^2)/(L$136-L$135)*10)))</f>
        <v>10</v>
      </c>
      <c r="M11" s="2">
        <f>IF(OR('Indicator Data'!AX13=0,'Indicator Data'!AX13="No data"),"x",IF('Indicator Data'!AX13&gt;M$136,0,IF('Indicator Data'!AX13&lt;M$135,10,(M$136-'Indicator Data'!AX13)/(M$136-M$135)*10)))</f>
        <v>8.5400000000000009</v>
      </c>
      <c r="N11" s="2">
        <f>IF('Indicator Data'!AZ13="No data","x",IF('Indicator Data'!AZ13&gt;N$136,0,IF('Indicator Data'!AZ13&lt;N$135,10,(N$136-'Indicator Data'!AZ13)/(N$136-N$135)*10)))</f>
        <v>9.6274965084023236</v>
      </c>
      <c r="O11" s="2">
        <f>IF('Indicator Data'!BA13="No data","x",IF('Indicator Data'!BA13&gt;O$136,0,IF('Indicator Data'!BA13&lt;O$135,10,(O$136-'Indicator Data'!BA13)/(O$136-O$135)*10)))</f>
        <v>7.3299968229857182</v>
      </c>
      <c r="P11" s="3">
        <f t="shared" si="5"/>
        <v>8.8743733328470107</v>
      </c>
      <c r="Q11" s="2">
        <f>IF('Indicator Data'!BB13="No data","x",IF('Indicator Data'!BB13&gt;Q$136,0,IF('Indicator Data'!BB13&lt;Q$135,10,(Q$136-'Indicator Data'!BB13)/(Q$136-Q$135)*10)))</f>
        <v>9.1111111111111107</v>
      </c>
      <c r="R11" s="2">
        <f>IF('Indicator Data'!BC13="No data","x",IF('Indicator Data'!BC13&gt;R$136,0,IF('Indicator Data'!BC13&lt;R$135,10,(R$136-'Indicator Data'!BC13)/(R$136-R$135)*10)))</f>
        <v>4</v>
      </c>
      <c r="S11" s="3">
        <f t="shared" si="6"/>
        <v>6.5555555555555554</v>
      </c>
      <c r="T11" s="2">
        <f>IF('Indicator Data'!V13="No data","x",IF('Indicator Data'!V13&gt;T$136,0,IF('Indicator Data'!V13&lt;T$135,10,(T$136-'Indicator Data'!V13)/(T$136-T$135)*10)))</f>
        <v>9.875</v>
      </c>
      <c r="U11" s="2">
        <f>IF('Indicator Data'!W13="No data","x",IF('Indicator Data'!W13&gt;U$136,0,IF('Indicator Data'!W13&lt;U$135,10,(U$136-'Indicator Data'!W13)/(U$136-U$135)*10)))</f>
        <v>0</v>
      </c>
      <c r="V11" s="2">
        <f>IF('Indicator Data'!X13="No data","x",IF('Indicator Data'!X13&gt;V$136,0,IF('Indicator Data'!X13&lt;V$135,10,(V$136-'Indicator Data'!X13)/(V$136-V$135)*10)))</f>
        <v>3.0769230769230771</v>
      </c>
      <c r="W11" s="2">
        <f>IF('Indicator Data'!AC13="No data","x",IF('Indicator Data'!AC13&gt;W$136,0,IF('Indicator Data'!AC13&lt;W$135,10,(W$136-'Indicator Data'!AC13)/(W$136-W$135)*10)))</f>
        <v>9.8944067796610167</v>
      </c>
      <c r="X11" s="3">
        <f t="shared" si="7"/>
        <v>5.7115824641460229</v>
      </c>
      <c r="Y11" s="5">
        <f t="shared" si="0"/>
        <v>7.0471704508495305</v>
      </c>
      <c r="Z11" s="83"/>
    </row>
    <row r="12" spans="1:26" s="11" customFormat="1" x14ac:dyDescent="0.25">
      <c r="A12" s="11" t="s">
        <v>373</v>
      </c>
      <c r="B12" s="30" t="s">
        <v>0</v>
      </c>
      <c r="C12" s="30" t="s">
        <v>618</v>
      </c>
      <c r="D12" s="2">
        <f>IF('Indicator Data'!AU14="No data","x",IF('Indicator Data'!AU14&gt;D$136,0,IF('Indicator Data'!AU14&lt;D$135,10,(D$136-'Indicator Data'!AU14)/(D$136-D$135)*10)))</f>
        <v>3.3250000000000002</v>
      </c>
      <c r="E12" s="132">
        <f>(VLOOKUP($B12,'Indicator Data (national)'!$B$5:$BB$13,51,FALSE)+VLOOKUP($B12,'Indicator Data (national)'!$B$5:$BB$13,52,FALSE)+VLOOKUP($B12,'Indicator Data (national)'!$B$5:$BB$13,53,FALSE))/VLOOKUP($B12,'Indicator Data (national)'!$B$5:$BB$13,50,FALSE)*1000000</f>
        <v>0.65263882004412954</v>
      </c>
      <c r="F12" s="2">
        <f t="shared" si="1"/>
        <v>3.4736117995587046</v>
      </c>
      <c r="G12" s="3">
        <f t="shared" si="2"/>
        <v>3.3993058997793524</v>
      </c>
      <c r="H12" s="2">
        <f>IF('Indicator Data'!AW14="No data","x",IF('Indicator Data'!AW14&gt;H$136,0,IF('Indicator Data'!AW14&lt;H$135,10,(H$136-'Indicator Data'!AW14)/(H$136-H$135)*10)))</f>
        <v>6.2</v>
      </c>
      <c r="I12" s="2">
        <f>IF('Indicator Data'!AV14="No data","x",IF('Indicator Data'!AV14&gt;I$136,0,IF('Indicator Data'!AV14&lt;I$135,10,(I$136-'Indicator Data'!AV14)/(I$136-I$135)*10)))</f>
        <v>6.0739999999999998</v>
      </c>
      <c r="J12" s="3">
        <f t="shared" si="3"/>
        <v>6.1370000000000005</v>
      </c>
      <c r="K12" s="5">
        <f t="shared" si="4"/>
        <v>4.7681529498896769</v>
      </c>
      <c r="L12" s="2">
        <f>IF('Indicator Data'!AY14="No data","x",IF('Indicator Data'!AY14^2&gt;L$136,0,IF('Indicator Data'!AY14^2&lt;L$135,10,(L$136-'Indicator Data'!AY14^2)/(L$136-L$135)*10)))</f>
        <v>10</v>
      </c>
      <c r="M12" s="2">
        <f>IF(OR('Indicator Data'!AX14=0,'Indicator Data'!AX14="No data"),"x",IF('Indicator Data'!AX14&gt;M$136,0,IF('Indicator Data'!AX14&lt;M$135,10,(M$136-'Indicator Data'!AX14)/(M$136-M$135)*10)))</f>
        <v>8.5400000000000009</v>
      </c>
      <c r="N12" s="2">
        <f>IF('Indicator Data'!AZ14="No data","x",IF('Indicator Data'!AZ14&gt;N$136,0,IF('Indicator Data'!AZ14&lt;N$135,10,(N$136-'Indicator Data'!AZ14)/(N$136-N$135)*10)))</f>
        <v>9.6274965084023236</v>
      </c>
      <c r="O12" s="2">
        <f>IF('Indicator Data'!BA14="No data","x",IF('Indicator Data'!BA14&gt;O$136,0,IF('Indicator Data'!BA14&lt;O$135,10,(O$136-'Indicator Data'!BA14)/(O$136-O$135)*10)))</f>
        <v>7.3299968229857182</v>
      </c>
      <c r="P12" s="3">
        <f t="shared" si="5"/>
        <v>8.8743733328470107</v>
      </c>
      <c r="Q12" s="2">
        <f>IF('Indicator Data'!BB14="No data","x",IF('Indicator Data'!BB14&gt;Q$136,0,IF('Indicator Data'!BB14&lt;Q$135,10,(Q$136-'Indicator Data'!BB14)/(Q$136-Q$135)*10)))</f>
        <v>9.1111111111111107</v>
      </c>
      <c r="R12" s="2">
        <f>IF('Indicator Data'!BC14="No data","x",IF('Indicator Data'!BC14&gt;R$136,0,IF('Indicator Data'!BC14&lt;R$135,10,(R$136-'Indicator Data'!BC14)/(R$136-R$135)*10)))</f>
        <v>4</v>
      </c>
      <c r="S12" s="3">
        <f t="shared" si="6"/>
        <v>6.5555555555555554</v>
      </c>
      <c r="T12" s="2">
        <f>IF('Indicator Data'!V14="No data","x",IF('Indicator Data'!V14&gt;T$136,0,IF('Indicator Data'!V14&lt;T$135,10,(T$136-'Indicator Data'!V14)/(T$136-T$135)*10)))</f>
        <v>9.875</v>
      </c>
      <c r="U12" s="2">
        <f>IF('Indicator Data'!W14="No data","x",IF('Indicator Data'!W14&gt;U$136,0,IF('Indicator Data'!W14&lt;U$135,10,(U$136-'Indicator Data'!W14)/(U$136-U$135)*10)))</f>
        <v>0</v>
      </c>
      <c r="V12" s="2">
        <f>IF('Indicator Data'!X14="No data","x",IF('Indicator Data'!X14&gt;V$136,0,IF('Indicator Data'!X14&lt;V$135,10,(V$136-'Indicator Data'!X14)/(V$136-V$135)*10)))</f>
        <v>3.0769230769230771</v>
      </c>
      <c r="W12" s="2">
        <f>IF('Indicator Data'!AC14="No data","x",IF('Indicator Data'!AC14&gt;W$136,0,IF('Indicator Data'!AC14&lt;W$135,10,(W$136-'Indicator Data'!AC14)/(W$136-W$135)*10)))</f>
        <v>9.8944067796610167</v>
      </c>
      <c r="X12" s="3">
        <f t="shared" si="7"/>
        <v>5.7115824641460229</v>
      </c>
      <c r="Y12" s="5">
        <f t="shared" si="0"/>
        <v>7.0471704508495305</v>
      </c>
      <c r="Z12" s="83"/>
    </row>
    <row r="13" spans="1:26" s="11" customFormat="1" x14ac:dyDescent="0.25">
      <c r="A13" s="11" t="s">
        <v>367</v>
      </c>
      <c r="B13" s="30" t="s">
        <v>0</v>
      </c>
      <c r="C13" s="30" t="s">
        <v>493</v>
      </c>
      <c r="D13" s="2">
        <f>IF('Indicator Data'!AU15="No data","x",IF('Indicator Data'!AU15&gt;D$136,0,IF('Indicator Data'!AU15&lt;D$135,10,(D$136-'Indicator Data'!AU15)/(D$136-D$135)*10)))</f>
        <v>3.3250000000000002</v>
      </c>
      <c r="E13" s="132">
        <f>(VLOOKUP($B13,'Indicator Data (national)'!$B$5:$BB$13,51,FALSE)+VLOOKUP($B13,'Indicator Data (national)'!$B$5:$BB$13,52,FALSE)+VLOOKUP($B13,'Indicator Data (national)'!$B$5:$BB$13,53,FALSE))/VLOOKUP($B13,'Indicator Data (national)'!$B$5:$BB$13,50,FALSE)*1000000</f>
        <v>0.65263882004412954</v>
      </c>
      <c r="F13" s="2">
        <f t="shared" si="1"/>
        <v>3.4736117995587046</v>
      </c>
      <c r="G13" s="3">
        <f t="shared" si="2"/>
        <v>3.3993058997793524</v>
      </c>
      <c r="H13" s="2">
        <f>IF('Indicator Data'!AW15="No data","x",IF('Indicator Data'!AW15&gt;H$136,0,IF('Indicator Data'!AW15&lt;H$135,10,(H$136-'Indicator Data'!AW15)/(H$136-H$135)*10)))</f>
        <v>6.2</v>
      </c>
      <c r="I13" s="2">
        <f>IF('Indicator Data'!AV15="No data","x",IF('Indicator Data'!AV15&gt;I$136,0,IF('Indicator Data'!AV15&lt;I$135,10,(I$136-'Indicator Data'!AV15)/(I$136-I$135)*10)))</f>
        <v>6.0739999999999998</v>
      </c>
      <c r="J13" s="3">
        <f t="shared" si="3"/>
        <v>6.1370000000000005</v>
      </c>
      <c r="K13" s="5">
        <f t="shared" si="4"/>
        <v>4.7681529498896769</v>
      </c>
      <c r="L13" s="2">
        <f>IF('Indicator Data'!AY15="No data","x",IF('Indicator Data'!AY15^2&gt;L$136,0,IF('Indicator Data'!AY15^2&lt;L$135,10,(L$136-'Indicator Data'!AY15^2)/(L$136-L$135)*10)))</f>
        <v>10</v>
      </c>
      <c r="M13" s="2">
        <f>IF(OR('Indicator Data'!AX15=0,'Indicator Data'!AX15="No data"),"x",IF('Indicator Data'!AX15&gt;M$136,0,IF('Indicator Data'!AX15&lt;M$135,10,(M$136-'Indicator Data'!AX15)/(M$136-M$135)*10)))</f>
        <v>8.5400000000000009</v>
      </c>
      <c r="N13" s="2">
        <f>IF('Indicator Data'!AZ15="No data","x",IF('Indicator Data'!AZ15&gt;N$136,0,IF('Indicator Data'!AZ15&lt;N$135,10,(N$136-'Indicator Data'!AZ15)/(N$136-N$135)*10)))</f>
        <v>9.6274965084023236</v>
      </c>
      <c r="O13" s="2">
        <f>IF('Indicator Data'!BA15="No data","x",IF('Indicator Data'!BA15&gt;O$136,0,IF('Indicator Data'!BA15&lt;O$135,10,(O$136-'Indicator Data'!BA15)/(O$136-O$135)*10)))</f>
        <v>7.3299968229857182</v>
      </c>
      <c r="P13" s="3">
        <f t="shared" si="5"/>
        <v>8.8743733328470107</v>
      </c>
      <c r="Q13" s="2">
        <f>IF('Indicator Data'!BB15="No data","x",IF('Indicator Data'!BB15&gt;Q$136,0,IF('Indicator Data'!BB15&lt;Q$135,10,(Q$136-'Indicator Data'!BB15)/(Q$136-Q$135)*10)))</f>
        <v>9.1111111111111107</v>
      </c>
      <c r="R13" s="2">
        <f>IF('Indicator Data'!BC15="No data","x",IF('Indicator Data'!BC15&gt;R$136,0,IF('Indicator Data'!BC15&lt;R$135,10,(R$136-'Indicator Data'!BC15)/(R$136-R$135)*10)))</f>
        <v>4</v>
      </c>
      <c r="S13" s="3">
        <f t="shared" si="6"/>
        <v>6.5555555555555554</v>
      </c>
      <c r="T13" s="2">
        <f>IF('Indicator Data'!V15="No data","x",IF('Indicator Data'!V15&gt;T$136,0,IF('Indicator Data'!V15&lt;T$135,10,(T$136-'Indicator Data'!V15)/(T$136-T$135)*10)))</f>
        <v>9.875</v>
      </c>
      <c r="U13" s="2">
        <f>IF('Indicator Data'!W15="No data","x",IF('Indicator Data'!W15&gt;U$136,0,IF('Indicator Data'!W15&lt;U$135,10,(U$136-'Indicator Data'!W15)/(U$136-U$135)*10)))</f>
        <v>0.13572618275673656</v>
      </c>
      <c r="V13" s="2">
        <f>IF('Indicator Data'!X15="No data","x",IF('Indicator Data'!X15&gt;V$136,0,IF('Indicator Data'!X15&lt;V$135,10,(V$136-'Indicator Data'!X15)/(V$136-V$135)*10)))</f>
        <v>3.0769230769230771</v>
      </c>
      <c r="W13" s="2">
        <f>IF('Indicator Data'!AC15="No data","x",IF('Indicator Data'!AC15&gt;W$136,0,IF('Indicator Data'!AC15&lt;W$135,10,(W$136-'Indicator Data'!AC15)/(W$136-W$135)*10)))</f>
        <v>9.8944067796610167</v>
      </c>
      <c r="X13" s="3">
        <f t="shared" si="7"/>
        <v>5.7455140098352073</v>
      </c>
      <c r="Y13" s="5">
        <f t="shared" si="0"/>
        <v>7.0584809660792578</v>
      </c>
      <c r="Z13" s="83"/>
    </row>
    <row r="14" spans="1:26" s="11" customFormat="1" x14ac:dyDescent="0.25">
      <c r="A14" s="11" t="s">
        <v>368</v>
      </c>
      <c r="B14" s="30" t="s">
        <v>0</v>
      </c>
      <c r="C14" s="30" t="s">
        <v>494</v>
      </c>
      <c r="D14" s="2">
        <f>IF('Indicator Data'!AU16="No data","x",IF('Indicator Data'!AU16&gt;D$136,0,IF('Indicator Data'!AU16&lt;D$135,10,(D$136-'Indicator Data'!AU16)/(D$136-D$135)*10)))</f>
        <v>3.3250000000000002</v>
      </c>
      <c r="E14" s="132">
        <f>(VLOOKUP($B14,'Indicator Data (national)'!$B$5:$BB$13,51,FALSE)+VLOOKUP($B14,'Indicator Data (national)'!$B$5:$BB$13,52,FALSE)+VLOOKUP($B14,'Indicator Data (national)'!$B$5:$BB$13,53,FALSE))/VLOOKUP($B14,'Indicator Data (national)'!$B$5:$BB$13,50,FALSE)*1000000</f>
        <v>0.65263882004412954</v>
      </c>
      <c r="F14" s="2">
        <f t="shared" si="1"/>
        <v>3.4736117995587046</v>
      </c>
      <c r="G14" s="3">
        <f t="shared" si="2"/>
        <v>3.3993058997793524</v>
      </c>
      <c r="H14" s="2">
        <f>IF('Indicator Data'!AW16="No data","x",IF('Indicator Data'!AW16&gt;H$136,0,IF('Indicator Data'!AW16&lt;H$135,10,(H$136-'Indicator Data'!AW16)/(H$136-H$135)*10)))</f>
        <v>6.2</v>
      </c>
      <c r="I14" s="2">
        <f>IF('Indicator Data'!AV16="No data","x",IF('Indicator Data'!AV16&gt;I$136,0,IF('Indicator Data'!AV16&lt;I$135,10,(I$136-'Indicator Data'!AV16)/(I$136-I$135)*10)))</f>
        <v>6.0739999999999998</v>
      </c>
      <c r="J14" s="3">
        <f t="shared" si="3"/>
        <v>6.1370000000000005</v>
      </c>
      <c r="K14" s="5">
        <f t="shared" si="4"/>
        <v>4.7681529498896769</v>
      </c>
      <c r="L14" s="2">
        <f>IF('Indicator Data'!AY16="No data","x",IF('Indicator Data'!AY16^2&gt;L$136,0,IF('Indicator Data'!AY16^2&lt;L$135,10,(L$136-'Indicator Data'!AY16^2)/(L$136-L$135)*10)))</f>
        <v>10</v>
      </c>
      <c r="M14" s="2">
        <f>IF(OR('Indicator Data'!AX16=0,'Indicator Data'!AX16="No data"),"x",IF('Indicator Data'!AX16&gt;M$136,0,IF('Indicator Data'!AX16&lt;M$135,10,(M$136-'Indicator Data'!AX16)/(M$136-M$135)*10)))</f>
        <v>8.5400000000000009</v>
      </c>
      <c r="N14" s="2">
        <f>IF('Indicator Data'!AZ16="No data","x",IF('Indicator Data'!AZ16&gt;N$136,0,IF('Indicator Data'!AZ16&lt;N$135,10,(N$136-'Indicator Data'!AZ16)/(N$136-N$135)*10)))</f>
        <v>9.6274965084023236</v>
      </c>
      <c r="O14" s="2">
        <f>IF('Indicator Data'!BA16="No data","x",IF('Indicator Data'!BA16&gt;O$136,0,IF('Indicator Data'!BA16&lt;O$135,10,(O$136-'Indicator Data'!BA16)/(O$136-O$135)*10)))</f>
        <v>7.3299968229857182</v>
      </c>
      <c r="P14" s="3">
        <f t="shared" si="5"/>
        <v>8.8743733328470107</v>
      </c>
      <c r="Q14" s="2">
        <f>IF('Indicator Data'!BB16="No data","x",IF('Indicator Data'!BB16&gt;Q$136,0,IF('Indicator Data'!BB16&lt;Q$135,10,(Q$136-'Indicator Data'!BB16)/(Q$136-Q$135)*10)))</f>
        <v>9.1111111111111107</v>
      </c>
      <c r="R14" s="2">
        <f>IF('Indicator Data'!BC16="No data","x",IF('Indicator Data'!BC16&gt;R$136,0,IF('Indicator Data'!BC16&lt;R$135,10,(R$136-'Indicator Data'!BC16)/(R$136-R$135)*10)))</f>
        <v>4</v>
      </c>
      <c r="S14" s="3">
        <f t="shared" si="6"/>
        <v>6.5555555555555554</v>
      </c>
      <c r="T14" s="2">
        <f>IF('Indicator Data'!V16="No data","x",IF('Indicator Data'!V16&gt;T$136,0,IF('Indicator Data'!V16&lt;T$135,10,(T$136-'Indicator Data'!V16)/(T$136-T$135)*10)))</f>
        <v>9.875</v>
      </c>
      <c r="U14" s="2">
        <f>IF('Indicator Data'!W16="No data","x",IF('Indicator Data'!W16&gt;U$136,0,IF('Indicator Data'!W16&lt;U$135,10,(U$136-'Indicator Data'!W16)/(U$136-U$135)*10)))</f>
        <v>0</v>
      </c>
      <c r="V14" s="2">
        <f>IF('Indicator Data'!X16="No data","x",IF('Indicator Data'!X16&gt;V$136,0,IF('Indicator Data'!X16&lt;V$135,10,(V$136-'Indicator Data'!X16)/(V$136-V$135)*10)))</f>
        <v>3.0769230769230771</v>
      </c>
      <c r="W14" s="2">
        <f>IF('Indicator Data'!AC16="No data","x",IF('Indicator Data'!AC16&gt;W$136,0,IF('Indicator Data'!AC16&lt;W$135,10,(W$136-'Indicator Data'!AC16)/(W$136-W$135)*10)))</f>
        <v>9.8944067796610167</v>
      </c>
      <c r="X14" s="3">
        <f t="shared" si="7"/>
        <v>5.7115824641460229</v>
      </c>
      <c r="Y14" s="5">
        <f t="shared" si="0"/>
        <v>7.0471704508495305</v>
      </c>
      <c r="Z14" s="83"/>
    </row>
    <row r="15" spans="1:26" s="11" customFormat="1" x14ac:dyDescent="0.25">
      <c r="A15" s="11" t="s">
        <v>369</v>
      </c>
      <c r="B15" s="30" t="s">
        <v>0</v>
      </c>
      <c r="C15" s="30" t="s">
        <v>495</v>
      </c>
      <c r="D15" s="2">
        <f>IF('Indicator Data'!AU17="No data","x",IF('Indicator Data'!AU17&gt;D$136,0,IF('Indicator Data'!AU17&lt;D$135,10,(D$136-'Indicator Data'!AU17)/(D$136-D$135)*10)))</f>
        <v>3.3250000000000002</v>
      </c>
      <c r="E15" s="132">
        <f>(VLOOKUP($B15,'Indicator Data (national)'!$B$5:$BB$13,51,FALSE)+VLOOKUP($B15,'Indicator Data (national)'!$B$5:$BB$13,52,FALSE)+VLOOKUP($B15,'Indicator Data (national)'!$B$5:$BB$13,53,FALSE))/VLOOKUP($B15,'Indicator Data (national)'!$B$5:$BB$13,50,FALSE)*1000000</f>
        <v>0.65263882004412954</v>
      </c>
      <c r="F15" s="2">
        <f t="shared" si="1"/>
        <v>3.4736117995587046</v>
      </c>
      <c r="G15" s="3">
        <f t="shared" si="2"/>
        <v>3.3993058997793524</v>
      </c>
      <c r="H15" s="2">
        <f>IF('Indicator Data'!AW17="No data","x",IF('Indicator Data'!AW17&gt;H$136,0,IF('Indicator Data'!AW17&lt;H$135,10,(H$136-'Indicator Data'!AW17)/(H$136-H$135)*10)))</f>
        <v>6.2</v>
      </c>
      <c r="I15" s="2">
        <f>IF('Indicator Data'!AV17="No data","x",IF('Indicator Data'!AV17&gt;I$136,0,IF('Indicator Data'!AV17&lt;I$135,10,(I$136-'Indicator Data'!AV17)/(I$136-I$135)*10)))</f>
        <v>6.0739999999999998</v>
      </c>
      <c r="J15" s="3">
        <f t="shared" si="3"/>
        <v>6.1370000000000005</v>
      </c>
      <c r="K15" s="5">
        <f t="shared" si="4"/>
        <v>4.7681529498896769</v>
      </c>
      <c r="L15" s="2">
        <f>IF('Indicator Data'!AY17="No data","x",IF('Indicator Data'!AY17^2&gt;L$136,0,IF('Indicator Data'!AY17^2&lt;L$135,10,(L$136-'Indicator Data'!AY17^2)/(L$136-L$135)*10)))</f>
        <v>10</v>
      </c>
      <c r="M15" s="2">
        <f>IF(OR('Indicator Data'!AX17=0,'Indicator Data'!AX17="No data"),"x",IF('Indicator Data'!AX17&gt;M$136,0,IF('Indicator Data'!AX17&lt;M$135,10,(M$136-'Indicator Data'!AX17)/(M$136-M$135)*10)))</f>
        <v>8.5400000000000009</v>
      </c>
      <c r="N15" s="2">
        <f>IF('Indicator Data'!AZ17="No data","x",IF('Indicator Data'!AZ17&gt;N$136,0,IF('Indicator Data'!AZ17&lt;N$135,10,(N$136-'Indicator Data'!AZ17)/(N$136-N$135)*10)))</f>
        <v>9.6274965084023236</v>
      </c>
      <c r="O15" s="2">
        <f>IF('Indicator Data'!BA17="No data","x",IF('Indicator Data'!BA17&gt;O$136,0,IF('Indicator Data'!BA17&lt;O$135,10,(O$136-'Indicator Data'!BA17)/(O$136-O$135)*10)))</f>
        <v>7.3299968229857182</v>
      </c>
      <c r="P15" s="3">
        <f t="shared" si="5"/>
        <v>8.8743733328470107</v>
      </c>
      <c r="Q15" s="2">
        <f>IF('Indicator Data'!BB17="No data","x",IF('Indicator Data'!BB17&gt;Q$136,0,IF('Indicator Data'!BB17&lt;Q$135,10,(Q$136-'Indicator Data'!BB17)/(Q$136-Q$135)*10)))</f>
        <v>9.1111111111111107</v>
      </c>
      <c r="R15" s="2">
        <f>IF('Indicator Data'!BC17="No data","x",IF('Indicator Data'!BC17&gt;R$136,0,IF('Indicator Data'!BC17&lt;R$135,10,(R$136-'Indicator Data'!BC17)/(R$136-R$135)*10)))</f>
        <v>4</v>
      </c>
      <c r="S15" s="3">
        <f t="shared" si="6"/>
        <v>6.5555555555555554</v>
      </c>
      <c r="T15" s="2">
        <f>IF('Indicator Data'!V17="No data","x",IF('Indicator Data'!V17&gt;T$136,0,IF('Indicator Data'!V17&lt;T$135,10,(T$136-'Indicator Data'!V17)/(T$136-T$135)*10)))</f>
        <v>9.875</v>
      </c>
      <c r="U15" s="2">
        <f>IF('Indicator Data'!W17="No data","x",IF('Indicator Data'!W17&gt;U$136,0,IF('Indicator Data'!W17&lt;U$135,10,(U$136-'Indicator Data'!W17)/(U$136-U$135)*10)))</f>
        <v>0</v>
      </c>
      <c r="V15" s="2">
        <f>IF('Indicator Data'!X17="No data","x",IF('Indicator Data'!X17&gt;V$136,0,IF('Indicator Data'!X17&lt;V$135,10,(V$136-'Indicator Data'!X17)/(V$136-V$135)*10)))</f>
        <v>3.0769230769230771</v>
      </c>
      <c r="W15" s="2">
        <f>IF('Indicator Data'!AC17="No data","x",IF('Indicator Data'!AC17&gt;W$136,0,IF('Indicator Data'!AC17&lt;W$135,10,(W$136-'Indicator Data'!AC17)/(W$136-W$135)*10)))</f>
        <v>9.8944067796610167</v>
      </c>
      <c r="X15" s="3">
        <f t="shared" si="7"/>
        <v>5.7115824641460229</v>
      </c>
      <c r="Y15" s="5">
        <f t="shared" si="0"/>
        <v>7.0471704508495305</v>
      </c>
      <c r="Z15" s="83"/>
    </row>
    <row r="16" spans="1:26" s="11" customFormat="1" x14ac:dyDescent="0.25">
      <c r="A16" s="11" t="s">
        <v>370</v>
      </c>
      <c r="B16" s="30" t="s">
        <v>2</v>
      </c>
      <c r="C16" s="30" t="s">
        <v>496</v>
      </c>
      <c r="D16" s="2" t="str">
        <f>IF('Indicator Data'!AU18="No data","x",IF('Indicator Data'!AU18&gt;D$136,0,IF('Indicator Data'!AU18&lt;D$135,10,(D$136-'Indicator Data'!AU18)/(D$136-D$135)*10)))</f>
        <v>x</v>
      </c>
      <c r="E16" s="132">
        <f>(VLOOKUP($B16,'Indicator Data (national)'!$B$5:$BB$13,51,FALSE)+VLOOKUP($B16,'Indicator Data (national)'!$B$5:$BB$13,52,FALSE)+VLOOKUP($B16,'Indicator Data (national)'!$B$5:$BB$13,53,FALSE))/VLOOKUP($B16,'Indicator Data (national)'!$B$5:$BB$13,50,FALSE)*1000000</f>
        <v>6.7282250099091542E-2</v>
      </c>
      <c r="F16" s="2">
        <f t="shared" si="1"/>
        <v>9.3271774990090854</v>
      </c>
      <c r="G16" s="3">
        <f t="shared" si="2"/>
        <v>9.3271774990090854</v>
      </c>
      <c r="H16" s="2">
        <f>IF('Indicator Data'!AW18="No data","x",IF('Indicator Data'!AW18&gt;H$136,0,IF('Indicator Data'!AW18&lt;H$135,10,(H$136-'Indicator Data'!AW18)/(H$136-H$135)*10)))</f>
        <v>7.3</v>
      </c>
      <c r="I16" s="2">
        <f>IF('Indicator Data'!AV18="No data","x",IF('Indicator Data'!AV18&gt;I$136,0,IF('Indicator Data'!AV18&lt;I$135,10,(I$136-'Indicator Data'!AV18)/(I$136-I$135)*10)))</f>
        <v>6.7679999999999998</v>
      </c>
      <c r="J16" s="3">
        <f t="shared" si="3"/>
        <v>7.0339999999999998</v>
      </c>
      <c r="K16" s="5">
        <f t="shared" si="4"/>
        <v>8.1805887495045422</v>
      </c>
      <c r="L16" s="2">
        <f>IF('Indicator Data'!AY18="No data","x",IF('Indicator Data'!AY18^2&gt;L$136,0,IF('Indicator Data'!AY18^2&lt;L$135,10,(L$136-'Indicator Data'!AY18^2)/(L$136-L$135)*10)))</f>
        <v>5.40402704368132</v>
      </c>
      <c r="M16" s="2">
        <f>IF(OR('Indicator Data'!AX18=0,'Indicator Data'!AX18="No data"),"x",IF('Indicator Data'!AX18&gt;M$136,0,IF('Indicator Data'!AX18&lt;M$135,10,(M$136-'Indicator Data'!AX18)/(M$136-M$135)*10)))</f>
        <v>5.13</v>
      </c>
      <c r="N16" s="2">
        <f>IF('Indicator Data'!AZ18="No data","x",IF('Indicator Data'!AZ18&gt;N$136,0,IF('Indicator Data'!AZ18&lt;N$135,10,(N$136-'Indicator Data'!AZ18)/(N$136-N$135)*10)))</f>
        <v>9.4301012759635068</v>
      </c>
      <c r="O16" s="2">
        <f>IF('Indicator Data'!BA18="No data","x",IF('Indicator Data'!BA18&gt;O$136,0,IF('Indicator Data'!BA18&lt;O$135,10,(O$136-'Indicator Data'!BA18)/(O$136-O$135)*10)))</f>
        <v>6.9723711022433701</v>
      </c>
      <c r="P16" s="3">
        <f t="shared" si="5"/>
        <v>6.7341248554720501</v>
      </c>
      <c r="Q16" s="2">
        <f>IF('Indicator Data'!BB18="No data","x",IF('Indicator Data'!BB18&gt;Q$136,0,IF('Indicator Data'!BB18&lt;Q$135,10,(Q$136-'Indicator Data'!BB18)/(Q$136-Q$135)*10)))</f>
        <v>5.8000000000000007</v>
      </c>
      <c r="R16" s="2">
        <f>IF('Indicator Data'!BC18="No data","x",IF('Indicator Data'!BC18&gt;R$136,0,IF('Indicator Data'!BC18&lt;R$135,10,(R$136-'Indicator Data'!BC18)/(R$136-R$135)*10)))</f>
        <v>5.1199999999999992</v>
      </c>
      <c r="S16" s="3">
        <f t="shared" si="6"/>
        <v>5.46</v>
      </c>
      <c r="T16" s="2">
        <f>IF('Indicator Data'!V18="No data","x",IF('Indicator Data'!V18&gt;T$136,0,IF('Indicator Data'!V18&lt;T$135,10,(T$136-'Indicator Data'!V18)/(T$136-T$135)*10)))</f>
        <v>9.8000000000000007</v>
      </c>
      <c r="U16" s="2">
        <f>IF('Indicator Data'!W18="No data","x",IF('Indicator Data'!W18&gt;U$136,0,IF('Indicator Data'!W18&lt;U$135,10,(U$136-'Indicator Data'!W18)/(U$136-U$135)*10)))</f>
        <v>0.99403419541608673</v>
      </c>
      <c r="V16" s="2">
        <f>IF('Indicator Data'!X18="No data","x",IF('Indicator Data'!X18&gt;V$136,0,IF('Indicator Data'!X18&lt;V$135,10,(V$136-'Indicator Data'!X18)/(V$136-V$135)*10)))</f>
        <v>4.3589743589743595</v>
      </c>
      <c r="W16" s="2">
        <f>IF('Indicator Data'!AC18="No data","x",IF('Indicator Data'!AC18&gt;W$136,0,IF('Indicator Data'!AC18&lt;W$135,10,(W$136-'Indicator Data'!AC18)/(W$136-W$135)*10)))</f>
        <v>9.73586440677966</v>
      </c>
      <c r="X16" s="3">
        <f t="shared" si="7"/>
        <v>6.222218240292527</v>
      </c>
      <c r="Y16" s="5">
        <f t="shared" si="0"/>
        <v>6.1387810319215257</v>
      </c>
      <c r="Z16" s="83"/>
    </row>
    <row r="17" spans="1:26" s="11" customFormat="1" x14ac:dyDescent="0.25">
      <c r="A17" s="11" t="s">
        <v>360</v>
      </c>
      <c r="B17" s="30" t="s">
        <v>2</v>
      </c>
      <c r="C17" s="30" t="s">
        <v>497</v>
      </c>
      <c r="D17" s="2" t="str">
        <f>IF('Indicator Data'!AU19="No data","x",IF('Indicator Data'!AU19&gt;D$136,0,IF('Indicator Data'!AU19&lt;D$135,10,(D$136-'Indicator Data'!AU19)/(D$136-D$135)*10)))</f>
        <v>x</v>
      </c>
      <c r="E17" s="132">
        <f>(VLOOKUP($B17,'Indicator Data (national)'!$B$5:$BB$13,51,FALSE)+VLOOKUP($B17,'Indicator Data (national)'!$B$5:$BB$13,52,FALSE)+VLOOKUP($B17,'Indicator Data (national)'!$B$5:$BB$13,53,FALSE))/VLOOKUP($B17,'Indicator Data (national)'!$B$5:$BB$13,50,FALSE)*1000000</f>
        <v>6.7282250099091542E-2</v>
      </c>
      <c r="F17" s="2">
        <f t="shared" si="1"/>
        <v>9.3271774990090854</v>
      </c>
      <c r="G17" s="3">
        <f t="shared" si="2"/>
        <v>9.3271774990090854</v>
      </c>
      <c r="H17" s="2">
        <f>IF('Indicator Data'!AW19="No data","x",IF('Indicator Data'!AW19&gt;H$136,0,IF('Indicator Data'!AW19&lt;H$135,10,(H$136-'Indicator Data'!AW19)/(H$136-H$135)*10)))</f>
        <v>7.3</v>
      </c>
      <c r="I17" s="2">
        <f>IF('Indicator Data'!AV19="No data","x",IF('Indicator Data'!AV19&gt;I$136,0,IF('Indicator Data'!AV19&lt;I$135,10,(I$136-'Indicator Data'!AV19)/(I$136-I$135)*10)))</f>
        <v>6.7679999999999998</v>
      </c>
      <c r="J17" s="3">
        <f t="shared" si="3"/>
        <v>7.0339999999999998</v>
      </c>
      <c r="K17" s="5">
        <f t="shared" si="4"/>
        <v>8.1805887495045422</v>
      </c>
      <c r="L17" s="2">
        <f>IF('Indicator Data'!AY19="No data","x",IF('Indicator Data'!AY19^2&gt;L$136,0,IF('Indicator Data'!AY19^2&lt;L$135,10,(L$136-'Indicator Data'!AY19^2)/(L$136-L$135)*10)))</f>
        <v>5.40402704368132</v>
      </c>
      <c r="M17" s="2">
        <f>IF(OR('Indicator Data'!AX19=0,'Indicator Data'!AX19="No data"),"x",IF('Indicator Data'!AX19&gt;M$136,0,IF('Indicator Data'!AX19&lt;M$135,10,(M$136-'Indicator Data'!AX19)/(M$136-M$135)*10)))</f>
        <v>5.13</v>
      </c>
      <c r="N17" s="2">
        <f>IF('Indicator Data'!AZ19="No data","x",IF('Indicator Data'!AZ19&gt;N$136,0,IF('Indicator Data'!AZ19&lt;N$135,10,(N$136-'Indicator Data'!AZ19)/(N$136-N$135)*10)))</f>
        <v>9.4301012759635068</v>
      </c>
      <c r="O17" s="2">
        <f>IF('Indicator Data'!BA19="No data","x",IF('Indicator Data'!BA19&gt;O$136,0,IF('Indicator Data'!BA19&lt;O$135,10,(O$136-'Indicator Data'!BA19)/(O$136-O$135)*10)))</f>
        <v>6.9723711022433701</v>
      </c>
      <c r="P17" s="3">
        <f t="shared" si="5"/>
        <v>6.7341248554720501</v>
      </c>
      <c r="Q17" s="2">
        <f>IF('Indicator Data'!BB19="No data","x",IF('Indicator Data'!BB19&gt;Q$136,0,IF('Indicator Data'!BB19&lt;Q$135,10,(Q$136-'Indicator Data'!BB19)/(Q$136-Q$135)*10)))</f>
        <v>5.8000000000000007</v>
      </c>
      <c r="R17" s="2">
        <f>IF('Indicator Data'!BC19="No data","x",IF('Indicator Data'!BC19&gt;R$136,0,IF('Indicator Data'!BC19&lt;R$135,10,(R$136-'Indicator Data'!BC19)/(R$136-R$135)*10)))</f>
        <v>5.1199999999999992</v>
      </c>
      <c r="S17" s="3">
        <f t="shared" si="6"/>
        <v>5.46</v>
      </c>
      <c r="T17" s="2">
        <f>IF('Indicator Data'!V19="No data","x",IF('Indicator Data'!V19&gt;T$136,0,IF('Indicator Data'!V19&lt;T$135,10,(T$136-'Indicator Data'!V19)/(T$136-T$135)*10)))</f>
        <v>9.8000000000000007</v>
      </c>
      <c r="U17" s="2">
        <f>IF('Indicator Data'!W19="No data","x",IF('Indicator Data'!W19&gt;U$136,0,IF('Indicator Data'!W19&lt;U$135,10,(U$136-'Indicator Data'!W19)/(U$136-U$135)*10)))</f>
        <v>1.2798864132003964</v>
      </c>
      <c r="V17" s="2">
        <f>IF('Indicator Data'!X19="No data","x",IF('Indicator Data'!X19&gt;V$136,0,IF('Indicator Data'!X19&lt;V$135,10,(V$136-'Indicator Data'!X19)/(V$136-V$135)*10)))</f>
        <v>4.3589743589743595</v>
      </c>
      <c r="W17" s="2">
        <f>IF('Indicator Data'!AC19="No data","x",IF('Indicator Data'!AC19&gt;W$136,0,IF('Indicator Data'!AC19&lt;W$135,10,(W$136-'Indicator Data'!AC19)/(W$136-W$135)*10)))</f>
        <v>9.73586440677966</v>
      </c>
      <c r="X17" s="3">
        <f t="shared" si="7"/>
        <v>6.2936812947386045</v>
      </c>
      <c r="Y17" s="5">
        <f t="shared" si="0"/>
        <v>6.1626020500702188</v>
      </c>
      <c r="Z17" s="83"/>
    </row>
    <row r="18" spans="1:26" s="11" customFormat="1" x14ac:dyDescent="0.25">
      <c r="A18" s="11" t="s">
        <v>371</v>
      </c>
      <c r="B18" s="30" t="s">
        <v>2</v>
      </c>
      <c r="C18" s="30" t="s">
        <v>498</v>
      </c>
      <c r="D18" s="2" t="str">
        <f>IF('Indicator Data'!AU20="No data","x",IF('Indicator Data'!AU20&gt;D$136,0,IF('Indicator Data'!AU20&lt;D$135,10,(D$136-'Indicator Data'!AU20)/(D$136-D$135)*10)))</f>
        <v>x</v>
      </c>
      <c r="E18" s="132">
        <f>(VLOOKUP($B18,'Indicator Data (national)'!$B$5:$BB$13,51,FALSE)+VLOOKUP($B18,'Indicator Data (national)'!$B$5:$BB$13,52,FALSE)+VLOOKUP($B18,'Indicator Data (national)'!$B$5:$BB$13,53,FALSE))/VLOOKUP($B18,'Indicator Data (national)'!$B$5:$BB$13,50,FALSE)*1000000</f>
        <v>6.7282250099091542E-2</v>
      </c>
      <c r="F18" s="2">
        <f t="shared" si="1"/>
        <v>9.3271774990090854</v>
      </c>
      <c r="G18" s="3">
        <f t="shared" si="2"/>
        <v>9.3271774990090854</v>
      </c>
      <c r="H18" s="2">
        <f>IF('Indicator Data'!AW20="No data","x",IF('Indicator Data'!AW20&gt;H$136,0,IF('Indicator Data'!AW20&lt;H$135,10,(H$136-'Indicator Data'!AW20)/(H$136-H$135)*10)))</f>
        <v>7.3</v>
      </c>
      <c r="I18" s="2">
        <f>IF('Indicator Data'!AV20="No data","x",IF('Indicator Data'!AV20&gt;I$136,0,IF('Indicator Data'!AV20&lt;I$135,10,(I$136-'Indicator Data'!AV20)/(I$136-I$135)*10)))</f>
        <v>6.7679999999999998</v>
      </c>
      <c r="J18" s="3">
        <f t="shared" si="3"/>
        <v>7.0339999999999998</v>
      </c>
      <c r="K18" s="5">
        <f t="shared" si="4"/>
        <v>8.1805887495045422</v>
      </c>
      <c r="L18" s="2">
        <f>IF('Indicator Data'!AY20="No data","x",IF('Indicator Data'!AY20^2&gt;L$136,0,IF('Indicator Data'!AY20^2&lt;L$135,10,(L$136-'Indicator Data'!AY20^2)/(L$136-L$135)*10)))</f>
        <v>5.40402704368132</v>
      </c>
      <c r="M18" s="2">
        <f>IF(OR('Indicator Data'!AX20=0,'Indicator Data'!AX20="No data"),"x",IF('Indicator Data'!AX20&gt;M$136,0,IF('Indicator Data'!AX20&lt;M$135,10,(M$136-'Indicator Data'!AX20)/(M$136-M$135)*10)))</f>
        <v>5.13</v>
      </c>
      <c r="N18" s="2">
        <f>IF('Indicator Data'!AZ20="No data","x",IF('Indicator Data'!AZ20&gt;N$136,0,IF('Indicator Data'!AZ20&lt;N$135,10,(N$136-'Indicator Data'!AZ20)/(N$136-N$135)*10)))</f>
        <v>9.4301012759635068</v>
      </c>
      <c r="O18" s="2">
        <f>IF('Indicator Data'!BA20="No data","x",IF('Indicator Data'!BA20&gt;O$136,0,IF('Indicator Data'!BA20&lt;O$135,10,(O$136-'Indicator Data'!BA20)/(O$136-O$135)*10)))</f>
        <v>6.9723711022433701</v>
      </c>
      <c r="P18" s="3">
        <f t="shared" si="5"/>
        <v>6.7341248554720501</v>
      </c>
      <c r="Q18" s="2">
        <f>IF('Indicator Data'!BB20="No data","x",IF('Indicator Data'!BB20&gt;Q$136,0,IF('Indicator Data'!BB20&lt;Q$135,10,(Q$136-'Indicator Data'!BB20)/(Q$136-Q$135)*10)))</f>
        <v>5.8000000000000007</v>
      </c>
      <c r="R18" s="2">
        <f>IF('Indicator Data'!BC20="No data","x",IF('Indicator Data'!BC20&gt;R$136,0,IF('Indicator Data'!BC20&lt;R$135,10,(R$136-'Indicator Data'!BC20)/(R$136-R$135)*10)))</f>
        <v>5.1199999999999992</v>
      </c>
      <c r="S18" s="3">
        <f t="shared" si="6"/>
        <v>5.46</v>
      </c>
      <c r="T18" s="2">
        <f>IF('Indicator Data'!V20="No data","x",IF('Indicator Data'!V20&gt;T$136,0,IF('Indicator Data'!V20&lt;T$135,10,(T$136-'Indicator Data'!V20)/(T$136-T$135)*10)))</f>
        <v>9.8000000000000007</v>
      </c>
      <c r="U18" s="2">
        <f>IF('Indicator Data'!W20="No data","x",IF('Indicator Data'!W20&gt;U$136,0,IF('Indicator Data'!W20&lt;U$135,10,(U$136-'Indicator Data'!W20)/(U$136-U$135)*10)))</f>
        <v>1.0023857808395413</v>
      </c>
      <c r="V18" s="2">
        <f>IF('Indicator Data'!X20="No data","x",IF('Indicator Data'!X20&gt;V$136,0,IF('Indicator Data'!X20&lt;V$135,10,(V$136-'Indicator Data'!X20)/(V$136-V$135)*10)))</f>
        <v>4.3589743589743595</v>
      </c>
      <c r="W18" s="2">
        <f>IF('Indicator Data'!AC20="No data","x",IF('Indicator Data'!AC20&gt;W$136,0,IF('Indicator Data'!AC20&lt;W$135,10,(W$136-'Indicator Data'!AC20)/(W$136-W$135)*10)))</f>
        <v>9.73586440677966</v>
      </c>
      <c r="X18" s="3">
        <f t="shared" si="7"/>
        <v>6.2243061366483907</v>
      </c>
      <c r="Y18" s="5">
        <f t="shared" si="0"/>
        <v>6.1394769973734808</v>
      </c>
      <c r="Z18" s="83"/>
    </row>
    <row r="19" spans="1:26" s="11" customFormat="1" x14ac:dyDescent="0.25">
      <c r="A19" s="11" t="s">
        <v>365</v>
      </c>
      <c r="B19" s="30" t="s">
        <v>2</v>
      </c>
      <c r="C19" s="30" t="s">
        <v>499</v>
      </c>
      <c r="D19" s="2" t="str">
        <f>IF('Indicator Data'!AU21="No data","x",IF('Indicator Data'!AU21&gt;D$136,0,IF('Indicator Data'!AU21&lt;D$135,10,(D$136-'Indicator Data'!AU21)/(D$136-D$135)*10)))</f>
        <v>x</v>
      </c>
      <c r="E19" s="132">
        <f>(VLOOKUP($B19,'Indicator Data (national)'!$B$5:$BB$13,51,FALSE)+VLOOKUP($B19,'Indicator Data (national)'!$B$5:$BB$13,52,FALSE)+VLOOKUP($B19,'Indicator Data (national)'!$B$5:$BB$13,53,FALSE))/VLOOKUP($B19,'Indicator Data (national)'!$B$5:$BB$13,50,FALSE)*1000000</f>
        <v>6.7282250099091542E-2</v>
      </c>
      <c r="F19" s="2">
        <f t="shared" si="1"/>
        <v>9.3271774990090854</v>
      </c>
      <c r="G19" s="3">
        <f t="shared" si="2"/>
        <v>9.3271774990090854</v>
      </c>
      <c r="H19" s="2">
        <f>IF('Indicator Data'!AW21="No data","x",IF('Indicator Data'!AW21&gt;H$136,0,IF('Indicator Data'!AW21&lt;H$135,10,(H$136-'Indicator Data'!AW21)/(H$136-H$135)*10)))</f>
        <v>7.3</v>
      </c>
      <c r="I19" s="2">
        <f>IF('Indicator Data'!AV21="No data","x",IF('Indicator Data'!AV21&gt;I$136,0,IF('Indicator Data'!AV21&lt;I$135,10,(I$136-'Indicator Data'!AV21)/(I$136-I$135)*10)))</f>
        <v>6.7679999999999998</v>
      </c>
      <c r="J19" s="3">
        <f t="shared" si="3"/>
        <v>7.0339999999999998</v>
      </c>
      <c r="K19" s="5">
        <f t="shared" si="4"/>
        <v>8.1805887495045422</v>
      </c>
      <c r="L19" s="2">
        <f>IF('Indicator Data'!AY21="No data","x",IF('Indicator Data'!AY21^2&gt;L$136,0,IF('Indicator Data'!AY21^2&lt;L$135,10,(L$136-'Indicator Data'!AY21^2)/(L$136-L$135)*10)))</f>
        <v>5.40402704368132</v>
      </c>
      <c r="M19" s="2">
        <f>IF(OR('Indicator Data'!AX21=0,'Indicator Data'!AX21="No data"),"x",IF('Indicator Data'!AX21&gt;M$136,0,IF('Indicator Data'!AX21&lt;M$135,10,(M$136-'Indicator Data'!AX21)/(M$136-M$135)*10)))</f>
        <v>5.13</v>
      </c>
      <c r="N19" s="2">
        <f>IF('Indicator Data'!AZ21="No data","x",IF('Indicator Data'!AZ21&gt;N$136,0,IF('Indicator Data'!AZ21&lt;N$135,10,(N$136-'Indicator Data'!AZ21)/(N$136-N$135)*10)))</f>
        <v>9.4301012759635068</v>
      </c>
      <c r="O19" s="2">
        <f>IF('Indicator Data'!BA21="No data","x",IF('Indicator Data'!BA21&gt;O$136,0,IF('Indicator Data'!BA21&lt;O$135,10,(O$136-'Indicator Data'!BA21)/(O$136-O$135)*10)))</f>
        <v>6.9723711022433701</v>
      </c>
      <c r="P19" s="3">
        <f t="shared" si="5"/>
        <v>6.7341248554720501</v>
      </c>
      <c r="Q19" s="2">
        <f>IF('Indicator Data'!BB21="No data","x",IF('Indicator Data'!BB21&gt;Q$136,0,IF('Indicator Data'!BB21&lt;Q$135,10,(Q$136-'Indicator Data'!BB21)/(Q$136-Q$135)*10)))</f>
        <v>5.8000000000000007</v>
      </c>
      <c r="R19" s="2">
        <f>IF('Indicator Data'!BC21="No data","x",IF('Indicator Data'!BC21&gt;R$136,0,IF('Indicator Data'!BC21&lt;R$135,10,(R$136-'Indicator Data'!BC21)/(R$136-R$135)*10)))</f>
        <v>5.1199999999999992</v>
      </c>
      <c r="S19" s="3">
        <f t="shared" si="6"/>
        <v>5.46</v>
      </c>
      <c r="T19" s="2">
        <f>IF('Indicator Data'!V21="No data","x",IF('Indicator Data'!V21&gt;T$136,0,IF('Indicator Data'!V21&lt;T$135,10,(T$136-'Indicator Data'!V21)/(T$136-T$135)*10)))</f>
        <v>9.8000000000000007</v>
      </c>
      <c r="U19" s="2">
        <f>IF('Indicator Data'!W21="No data","x",IF('Indicator Data'!W21&gt;U$136,0,IF('Indicator Data'!W21&lt;U$135,10,(U$136-'Indicator Data'!W21)/(U$136-U$135)*10)))</f>
        <v>0.44039998919678031</v>
      </c>
      <c r="V19" s="2">
        <f>IF('Indicator Data'!X21="No data","x",IF('Indicator Data'!X21&gt;V$136,0,IF('Indicator Data'!X21&lt;V$135,10,(V$136-'Indicator Data'!X21)/(V$136-V$135)*10)))</f>
        <v>4.3589743589743595</v>
      </c>
      <c r="W19" s="2">
        <f>IF('Indicator Data'!AC21="No data","x",IF('Indicator Data'!AC21&gt;W$136,0,IF('Indicator Data'!AC21&lt;W$135,10,(W$136-'Indicator Data'!AC21)/(W$136-W$135)*10)))</f>
        <v>9.73586440677966</v>
      </c>
      <c r="X19" s="3">
        <f t="shared" si="7"/>
        <v>6.0838096887377002</v>
      </c>
      <c r="Y19" s="5">
        <f t="shared" si="0"/>
        <v>6.0926448480699165</v>
      </c>
      <c r="Z19" s="83"/>
    </row>
    <row r="20" spans="1:26" s="11" customFormat="1" x14ac:dyDescent="0.25">
      <c r="A20" s="11" t="s">
        <v>372</v>
      </c>
      <c r="B20" s="30" t="s">
        <v>2</v>
      </c>
      <c r="C20" s="30" t="s">
        <v>500</v>
      </c>
      <c r="D20" s="2" t="str">
        <f>IF('Indicator Data'!AU22="No data","x",IF('Indicator Data'!AU22&gt;D$136,0,IF('Indicator Data'!AU22&lt;D$135,10,(D$136-'Indicator Data'!AU22)/(D$136-D$135)*10)))</f>
        <v>x</v>
      </c>
      <c r="E20" s="132">
        <f>(VLOOKUP($B20,'Indicator Data (national)'!$B$5:$BB$13,51,FALSE)+VLOOKUP($B20,'Indicator Data (national)'!$B$5:$BB$13,52,FALSE)+VLOOKUP($B20,'Indicator Data (national)'!$B$5:$BB$13,53,FALSE))/VLOOKUP($B20,'Indicator Data (national)'!$B$5:$BB$13,50,FALSE)*1000000</f>
        <v>6.7282250099091542E-2</v>
      </c>
      <c r="F20" s="2">
        <f t="shared" si="1"/>
        <v>9.3271774990090854</v>
      </c>
      <c r="G20" s="3">
        <f t="shared" si="2"/>
        <v>9.3271774990090854</v>
      </c>
      <c r="H20" s="2">
        <f>IF('Indicator Data'!AW22="No data","x",IF('Indicator Data'!AW22&gt;H$136,0,IF('Indicator Data'!AW22&lt;H$135,10,(H$136-'Indicator Data'!AW22)/(H$136-H$135)*10)))</f>
        <v>7.3</v>
      </c>
      <c r="I20" s="2">
        <f>IF('Indicator Data'!AV22="No data","x",IF('Indicator Data'!AV22&gt;I$136,0,IF('Indicator Data'!AV22&lt;I$135,10,(I$136-'Indicator Data'!AV22)/(I$136-I$135)*10)))</f>
        <v>6.7679999999999998</v>
      </c>
      <c r="J20" s="3">
        <f t="shared" si="3"/>
        <v>7.0339999999999998</v>
      </c>
      <c r="K20" s="5">
        <f t="shared" si="4"/>
        <v>8.1805887495045422</v>
      </c>
      <c r="L20" s="2">
        <f>IF('Indicator Data'!AY22="No data","x",IF('Indicator Data'!AY22^2&gt;L$136,0,IF('Indicator Data'!AY22^2&lt;L$135,10,(L$136-'Indicator Data'!AY22^2)/(L$136-L$135)*10)))</f>
        <v>5.40402704368132</v>
      </c>
      <c r="M20" s="2">
        <f>IF(OR('Indicator Data'!AX22=0,'Indicator Data'!AX22="No data"),"x",IF('Indicator Data'!AX22&gt;M$136,0,IF('Indicator Data'!AX22&lt;M$135,10,(M$136-'Indicator Data'!AX22)/(M$136-M$135)*10)))</f>
        <v>5.13</v>
      </c>
      <c r="N20" s="2">
        <f>IF('Indicator Data'!AZ22="No data","x",IF('Indicator Data'!AZ22&gt;N$136,0,IF('Indicator Data'!AZ22&lt;N$135,10,(N$136-'Indicator Data'!AZ22)/(N$136-N$135)*10)))</f>
        <v>9.4301012759635068</v>
      </c>
      <c r="O20" s="2">
        <f>IF('Indicator Data'!BA22="No data","x",IF('Indicator Data'!BA22&gt;O$136,0,IF('Indicator Data'!BA22&lt;O$135,10,(O$136-'Indicator Data'!BA22)/(O$136-O$135)*10)))</f>
        <v>6.9723711022433701</v>
      </c>
      <c r="P20" s="3">
        <f t="shared" si="5"/>
        <v>6.7341248554720501</v>
      </c>
      <c r="Q20" s="2">
        <f>IF('Indicator Data'!BB22="No data","x",IF('Indicator Data'!BB22&gt;Q$136,0,IF('Indicator Data'!BB22&lt;Q$135,10,(Q$136-'Indicator Data'!BB22)/(Q$136-Q$135)*10)))</f>
        <v>5.8000000000000007</v>
      </c>
      <c r="R20" s="2">
        <f>IF('Indicator Data'!BC22="No data","x",IF('Indicator Data'!BC22&gt;R$136,0,IF('Indicator Data'!BC22&lt;R$135,10,(R$136-'Indicator Data'!BC22)/(R$136-R$135)*10)))</f>
        <v>5.1199999999999992</v>
      </c>
      <c r="S20" s="3">
        <f t="shared" si="6"/>
        <v>5.46</v>
      </c>
      <c r="T20" s="2">
        <f>IF('Indicator Data'!V22="No data","x",IF('Indicator Data'!V22&gt;T$136,0,IF('Indicator Data'!V22&lt;T$135,10,(T$136-'Indicator Data'!V22)/(T$136-T$135)*10)))</f>
        <v>9.8000000000000007</v>
      </c>
      <c r="U20" s="2">
        <f>IF('Indicator Data'!W22="No data","x",IF('Indicator Data'!W22&gt;U$136,0,IF('Indicator Data'!W22&lt;U$135,10,(U$136-'Indicator Data'!W22)/(U$136-U$135)*10)))</f>
        <v>2.5063320796713082</v>
      </c>
      <c r="V20" s="2">
        <f>IF('Indicator Data'!X22="No data","x",IF('Indicator Data'!X22&gt;V$136,0,IF('Indicator Data'!X22&lt;V$135,10,(V$136-'Indicator Data'!X22)/(V$136-V$135)*10)))</f>
        <v>4.3589743589743595</v>
      </c>
      <c r="W20" s="2">
        <f>IF('Indicator Data'!AC22="No data","x",IF('Indicator Data'!AC22&gt;W$136,0,IF('Indicator Data'!AC22&lt;W$135,10,(W$136-'Indicator Data'!AC22)/(W$136-W$135)*10)))</f>
        <v>9.73586440677966</v>
      </c>
      <c r="X20" s="3">
        <f t="shared" si="7"/>
        <v>6.6002927113563317</v>
      </c>
      <c r="Y20" s="5">
        <f t="shared" si="0"/>
        <v>6.2648058556094606</v>
      </c>
      <c r="Z20" s="83"/>
    </row>
    <row r="21" spans="1:26" s="11" customFormat="1" x14ac:dyDescent="0.25">
      <c r="A21" s="11" t="s">
        <v>373</v>
      </c>
      <c r="B21" s="30" t="s">
        <v>2</v>
      </c>
      <c r="C21" s="30" t="s">
        <v>501</v>
      </c>
      <c r="D21" s="2" t="str">
        <f>IF('Indicator Data'!AU23="No data","x",IF('Indicator Data'!AU23&gt;D$136,0,IF('Indicator Data'!AU23&lt;D$135,10,(D$136-'Indicator Data'!AU23)/(D$136-D$135)*10)))</f>
        <v>x</v>
      </c>
      <c r="E21" s="132">
        <f>(VLOOKUP($B21,'Indicator Data (national)'!$B$5:$BB$13,51,FALSE)+VLOOKUP($B21,'Indicator Data (national)'!$B$5:$BB$13,52,FALSE)+VLOOKUP($B21,'Indicator Data (national)'!$B$5:$BB$13,53,FALSE))/VLOOKUP($B21,'Indicator Data (national)'!$B$5:$BB$13,50,FALSE)*1000000</f>
        <v>6.7282250099091542E-2</v>
      </c>
      <c r="F21" s="2">
        <f t="shared" si="1"/>
        <v>9.3271774990090854</v>
      </c>
      <c r="G21" s="3">
        <f t="shared" si="2"/>
        <v>9.3271774990090854</v>
      </c>
      <c r="H21" s="2">
        <f>IF('Indicator Data'!AW23="No data","x",IF('Indicator Data'!AW23&gt;H$136,0,IF('Indicator Data'!AW23&lt;H$135,10,(H$136-'Indicator Data'!AW23)/(H$136-H$135)*10)))</f>
        <v>7.3</v>
      </c>
      <c r="I21" s="2">
        <f>IF('Indicator Data'!AV23="No data","x",IF('Indicator Data'!AV23&gt;I$136,0,IF('Indicator Data'!AV23&lt;I$135,10,(I$136-'Indicator Data'!AV23)/(I$136-I$135)*10)))</f>
        <v>6.7679999999999998</v>
      </c>
      <c r="J21" s="3">
        <f t="shared" si="3"/>
        <v>7.0339999999999998</v>
      </c>
      <c r="K21" s="5">
        <f t="shared" si="4"/>
        <v>8.1805887495045422</v>
      </c>
      <c r="L21" s="2">
        <f>IF('Indicator Data'!AY23="No data","x",IF('Indicator Data'!AY23^2&gt;L$136,0,IF('Indicator Data'!AY23^2&lt;L$135,10,(L$136-'Indicator Data'!AY23^2)/(L$136-L$135)*10)))</f>
        <v>5.40402704368132</v>
      </c>
      <c r="M21" s="2">
        <f>IF(OR('Indicator Data'!AX23=0,'Indicator Data'!AX23="No data"),"x",IF('Indicator Data'!AX23&gt;M$136,0,IF('Indicator Data'!AX23&lt;M$135,10,(M$136-'Indicator Data'!AX23)/(M$136-M$135)*10)))</f>
        <v>5.13</v>
      </c>
      <c r="N21" s="2">
        <f>IF('Indicator Data'!AZ23="No data","x",IF('Indicator Data'!AZ23&gt;N$136,0,IF('Indicator Data'!AZ23&lt;N$135,10,(N$136-'Indicator Data'!AZ23)/(N$136-N$135)*10)))</f>
        <v>9.4301012759635068</v>
      </c>
      <c r="O21" s="2">
        <f>IF('Indicator Data'!BA23="No data","x",IF('Indicator Data'!BA23&gt;O$136,0,IF('Indicator Data'!BA23&lt;O$135,10,(O$136-'Indicator Data'!BA23)/(O$136-O$135)*10)))</f>
        <v>6.9723711022433701</v>
      </c>
      <c r="P21" s="3">
        <f t="shared" si="5"/>
        <v>6.7341248554720501</v>
      </c>
      <c r="Q21" s="2">
        <f>IF('Indicator Data'!BB23="No data","x",IF('Indicator Data'!BB23&gt;Q$136,0,IF('Indicator Data'!BB23&lt;Q$135,10,(Q$136-'Indicator Data'!BB23)/(Q$136-Q$135)*10)))</f>
        <v>5.8000000000000007</v>
      </c>
      <c r="R21" s="2">
        <f>IF('Indicator Data'!BC23="No data","x",IF('Indicator Data'!BC23&gt;R$136,0,IF('Indicator Data'!BC23&lt;R$135,10,(R$136-'Indicator Data'!BC23)/(R$136-R$135)*10)))</f>
        <v>5.1199999999999992</v>
      </c>
      <c r="S21" s="3">
        <f t="shared" si="6"/>
        <v>5.46</v>
      </c>
      <c r="T21" s="2">
        <f>IF('Indicator Data'!V23="No data","x",IF('Indicator Data'!V23&gt;T$136,0,IF('Indicator Data'!V23&lt;T$135,10,(T$136-'Indicator Data'!V23)/(T$136-T$135)*10)))</f>
        <v>9.8000000000000007</v>
      </c>
      <c r="U21" s="2">
        <f>IF('Indicator Data'!W23="No data","x",IF('Indicator Data'!W23&gt;U$136,0,IF('Indicator Data'!W23&lt;U$135,10,(U$136-'Indicator Data'!W23)/(U$136-U$135)*10)))</f>
        <v>2.5620709963844188</v>
      </c>
      <c r="V21" s="2">
        <f>IF('Indicator Data'!X23="No data","x",IF('Indicator Data'!X23&gt;V$136,0,IF('Indicator Data'!X23&lt;V$135,10,(V$136-'Indicator Data'!X23)/(V$136-V$135)*10)))</f>
        <v>4.3589743589743595</v>
      </c>
      <c r="W21" s="2">
        <f>IF('Indicator Data'!AC23="No data","x",IF('Indicator Data'!AC23&gt;W$136,0,IF('Indicator Data'!AC23&lt;W$135,10,(W$136-'Indicator Data'!AC23)/(W$136-W$135)*10)))</f>
        <v>9.73586440677966</v>
      </c>
      <c r="X21" s="3">
        <f t="shared" si="7"/>
        <v>6.6142274405346093</v>
      </c>
      <c r="Y21" s="5">
        <f t="shared" si="0"/>
        <v>6.2694507653355531</v>
      </c>
      <c r="Z21" s="83"/>
    </row>
    <row r="22" spans="1:26" s="11" customFormat="1" x14ac:dyDescent="0.25">
      <c r="A22" s="11" t="s">
        <v>374</v>
      </c>
      <c r="B22" s="30" t="s">
        <v>2</v>
      </c>
      <c r="C22" s="30" t="s">
        <v>502</v>
      </c>
      <c r="D22" s="2" t="str">
        <f>IF('Indicator Data'!AU24="No data","x",IF('Indicator Data'!AU24&gt;D$136,0,IF('Indicator Data'!AU24&lt;D$135,10,(D$136-'Indicator Data'!AU24)/(D$136-D$135)*10)))</f>
        <v>x</v>
      </c>
      <c r="E22" s="132">
        <f>(VLOOKUP($B22,'Indicator Data (national)'!$B$5:$BB$13,51,FALSE)+VLOOKUP($B22,'Indicator Data (national)'!$B$5:$BB$13,52,FALSE)+VLOOKUP($B22,'Indicator Data (national)'!$B$5:$BB$13,53,FALSE))/VLOOKUP($B22,'Indicator Data (national)'!$B$5:$BB$13,50,FALSE)*1000000</f>
        <v>6.7282250099091542E-2</v>
      </c>
      <c r="F22" s="2">
        <f t="shared" si="1"/>
        <v>9.3271774990090854</v>
      </c>
      <c r="G22" s="3">
        <f t="shared" si="2"/>
        <v>9.3271774990090854</v>
      </c>
      <c r="H22" s="2">
        <f>IF('Indicator Data'!AW24="No data","x",IF('Indicator Data'!AW24&gt;H$136,0,IF('Indicator Data'!AW24&lt;H$135,10,(H$136-'Indicator Data'!AW24)/(H$136-H$135)*10)))</f>
        <v>7.3</v>
      </c>
      <c r="I22" s="2">
        <f>IF('Indicator Data'!AV24="No data","x",IF('Indicator Data'!AV24&gt;I$136,0,IF('Indicator Data'!AV24&lt;I$135,10,(I$136-'Indicator Data'!AV24)/(I$136-I$135)*10)))</f>
        <v>6.7679999999999998</v>
      </c>
      <c r="J22" s="3">
        <f t="shared" si="3"/>
        <v>7.0339999999999998</v>
      </c>
      <c r="K22" s="5">
        <f t="shared" si="4"/>
        <v>8.1805887495045422</v>
      </c>
      <c r="L22" s="2">
        <f>IF('Indicator Data'!AY24="No data","x",IF('Indicator Data'!AY24^2&gt;L$136,0,IF('Indicator Data'!AY24^2&lt;L$135,10,(L$136-'Indicator Data'!AY24^2)/(L$136-L$135)*10)))</f>
        <v>5.40402704368132</v>
      </c>
      <c r="M22" s="2">
        <f>IF(OR('Indicator Data'!AX24=0,'Indicator Data'!AX24="No data"),"x",IF('Indicator Data'!AX24&gt;M$136,0,IF('Indicator Data'!AX24&lt;M$135,10,(M$136-'Indicator Data'!AX24)/(M$136-M$135)*10)))</f>
        <v>5.13</v>
      </c>
      <c r="N22" s="2">
        <f>IF('Indicator Data'!AZ24="No data","x",IF('Indicator Data'!AZ24&gt;N$136,0,IF('Indicator Data'!AZ24&lt;N$135,10,(N$136-'Indicator Data'!AZ24)/(N$136-N$135)*10)))</f>
        <v>9.4301012759635068</v>
      </c>
      <c r="O22" s="2">
        <f>IF('Indicator Data'!BA24="No data","x",IF('Indicator Data'!BA24&gt;O$136,0,IF('Indicator Data'!BA24&lt;O$135,10,(O$136-'Indicator Data'!BA24)/(O$136-O$135)*10)))</f>
        <v>6.9723711022433701</v>
      </c>
      <c r="P22" s="3">
        <f t="shared" si="5"/>
        <v>6.7341248554720501</v>
      </c>
      <c r="Q22" s="2">
        <f>IF('Indicator Data'!BB24="No data","x",IF('Indicator Data'!BB24&gt;Q$136,0,IF('Indicator Data'!BB24&lt;Q$135,10,(Q$136-'Indicator Data'!BB24)/(Q$136-Q$135)*10)))</f>
        <v>5.8000000000000007</v>
      </c>
      <c r="R22" s="2">
        <f>IF('Indicator Data'!BC24="No data","x",IF('Indicator Data'!BC24&gt;R$136,0,IF('Indicator Data'!BC24&lt;R$135,10,(R$136-'Indicator Data'!BC24)/(R$136-R$135)*10)))</f>
        <v>5.1199999999999992</v>
      </c>
      <c r="S22" s="3">
        <f t="shared" si="6"/>
        <v>5.46</v>
      </c>
      <c r="T22" s="2">
        <f>IF('Indicator Data'!V24="No data","x",IF('Indicator Data'!V24&gt;T$136,0,IF('Indicator Data'!V24&lt;T$135,10,(T$136-'Indicator Data'!V24)/(T$136-T$135)*10)))</f>
        <v>9.8000000000000007</v>
      </c>
      <c r="U22" s="2">
        <f>IF('Indicator Data'!W24="No data","x",IF('Indicator Data'!W24&gt;U$136,0,IF('Indicator Data'!W24&lt;U$135,10,(U$136-'Indicator Data'!W24)/(U$136-U$135)*10)))</f>
        <v>2.6524749281787017</v>
      </c>
      <c r="V22" s="2">
        <f>IF('Indicator Data'!X24="No data","x",IF('Indicator Data'!X24&gt;V$136,0,IF('Indicator Data'!X24&lt;V$135,10,(V$136-'Indicator Data'!X24)/(V$136-V$135)*10)))</f>
        <v>4.3589743589743595</v>
      </c>
      <c r="W22" s="2">
        <f>IF('Indicator Data'!AC24="No data","x",IF('Indicator Data'!AC24&gt;W$136,0,IF('Indicator Data'!AC24&lt;W$135,10,(W$136-'Indicator Data'!AC24)/(W$136-W$135)*10)))</f>
        <v>9.73586440677966</v>
      </c>
      <c r="X22" s="3">
        <f t="shared" si="7"/>
        <v>6.6368284234831805</v>
      </c>
      <c r="Y22" s="5">
        <f t="shared" si="0"/>
        <v>6.2769844263184105</v>
      </c>
      <c r="Z22" s="83"/>
    </row>
    <row r="23" spans="1:26" s="11" customFormat="1" x14ac:dyDescent="0.25">
      <c r="A23" s="11" t="s">
        <v>375</v>
      </c>
      <c r="B23" s="30" t="s">
        <v>2</v>
      </c>
      <c r="C23" s="30" t="s">
        <v>503</v>
      </c>
      <c r="D23" s="2" t="str">
        <f>IF('Indicator Data'!AU25="No data","x",IF('Indicator Data'!AU25&gt;D$136,0,IF('Indicator Data'!AU25&lt;D$135,10,(D$136-'Indicator Data'!AU25)/(D$136-D$135)*10)))</f>
        <v>x</v>
      </c>
      <c r="E23" s="132">
        <f>(VLOOKUP($B23,'Indicator Data (national)'!$B$5:$BB$13,51,FALSE)+VLOOKUP($B23,'Indicator Data (national)'!$B$5:$BB$13,52,FALSE)+VLOOKUP($B23,'Indicator Data (national)'!$B$5:$BB$13,53,FALSE))/VLOOKUP($B23,'Indicator Data (national)'!$B$5:$BB$13,50,FALSE)*1000000</f>
        <v>6.7282250099091542E-2</v>
      </c>
      <c r="F23" s="2">
        <f t="shared" si="1"/>
        <v>9.3271774990090854</v>
      </c>
      <c r="G23" s="3">
        <f t="shared" si="2"/>
        <v>9.3271774990090854</v>
      </c>
      <c r="H23" s="2">
        <f>IF('Indicator Data'!AW25="No data","x",IF('Indicator Data'!AW25&gt;H$136,0,IF('Indicator Data'!AW25&lt;H$135,10,(H$136-'Indicator Data'!AW25)/(H$136-H$135)*10)))</f>
        <v>7.3</v>
      </c>
      <c r="I23" s="2">
        <f>IF('Indicator Data'!AV25="No data","x",IF('Indicator Data'!AV25&gt;I$136,0,IF('Indicator Data'!AV25&lt;I$135,10,(I$136-'Indicator Data'!AV25)/(I$136-I$135)*10)))</f>
        <v>6.7679999999999998</v>
      </c>
      <c r="J23" s="3">
        <f t="shared" si="3"/>
        <v>7.0339999999999998</v>
      </c>
      <c r="K23" s="5">
        <f t="shared" si="4"/>
        <v>8.1805887495045422</v>
      </c>
      <c r="L23" s="2">
        <f>IF('Indicator Data'!AY25="No data","x",IF('Indicator Data'!AY25^2&gt;L$136,0,IF('Indicator Data'!AY25^2&lt;L$135,10,(L$136-'Indicator Data'!AY25^2)/(L$136-L$135)*10)))</f>
        <v>5.40402704368132</v>
      </c>
      <c r="M23" s="2">
        <f>IF(OR('Indicator Data'!AX25=0,'Indicator Data'!AX25="No data"),"x",IF('Indicator Data'!AX25&gt;M$136,0,IF('Indicator Data'!AX25&lt;M$135,10,(M$136-'Indicator Data'!AX25)/(M$136-M$135)*10)))</f>
        <v>5.13</v>
      </c>
      <c r="N23" s="2">
        <f>IF('Indicator Data'!AZ25="No data","x",IF('Indicator Data'!AZ25&gt;N$136,0,IF('Indicator Data'!AZ25&lt;N$135,10,(N$136-'Indicator Data'!AZ25)/(N$136-N$135)*10)))</f>
        <v>9.4301012759635068</v>
      </c>
      <c r="O23" s="2">
        <f>IF('Indicator Data'!BA25="No data","x",IF('Indicator Data'!BA25&gt;O$136,0,IF('Indicator Data'!BA25&lt;O$135,10,(O$136-'Indicator Data'!BA25)/(O$136-O$135)*10)))</f>
        <v>6.9723711022433701</v>
      </c>
      <c r="P23" s="3">
        <f t="shared" si="5"/>
        <v>6.7341248554720501</v>
      </c>
      <c r="Q23" s="2">
        <f>IF('Indicator Data'!BB25="No data","x",IF('Indicator Data'!BB25&gt;Q$136,0,IF('Indicator Data'!BB25&lt;Q$135,10,(Q$136-'Indicator Data'!BB25)/(Q$136-Q$135)*10)))</f>
        <v>5.8000000000000007</v>
      </c>
      <c r="R23" s="2">
        <f>IF('Indicator Data'!BC25="No data","x",IF('Indicator Data'!BC25&gt;R$136,0,IF('Indicator Data'!BC25&lt;R$135,10,(R$136-'Indicator Data'!BC25)/(R$136-R$135)*10)))</f>
        <v>5.1199999999999992</v>
      </c>
      <c r="S23" s="3">
        <f t="shared" si="6"/>
        <v>5.46</v>
      </c>
      <c r="T23" s="2">
        <f>IF('Indicator Data'!V25="No data","x",IF('Indicator Data'!V25&gt;T$136,0,IF('Indicator Data'!V25&lt;T$135,10,(T$136-'Indicator Data'!V25)/(T$136-T$135)*10)))</f>
        <v>9.8000000000000007</v>
      </c>
      <c r="U23" s="2">
        <f>IF('Indicator Data'!W25="No data","x",IF('Indicator Data'!W25&gt;U$136,0,IF('Indicator Data'!W25&lt;U$135,10,(U$136-'Indicator Data'!W25)/(U$136-U$135)*10)))</f>
        <v>0</v>
      </c>
      <c r="V23" s="2">
        <f>IF('Indicator Data'!X25="No data","x",IF('Indicator Data'!X25&gt;V$136,0,IF('Indicator Data'!X25&lt;V$135,10,(V$136-'Indicator Data'!X25)/(V$136-V$135)*10)))</f>
        <v>4.3589743589743595</v>
      </c>
      <c r="W23" s="2">
        <f>IF('Indicator Data'!AC25="No data","x",IF('Indicator Data'!AC25&gt;W$136,0,IF('Indicator Data'!AC25&lt;W$135,10,(W$136-'Indicator Data'!AC25)/(W$136-W$135)*10)))</f>
        <v>9.73586440677966</v>
      </c>
      <c r="X23" s="3">
        <f t="shared" si="7"/>
        <v>5.9737096914385051</v>
      </c>
      <c r="Y23" s="5">
        <f t="shared" si="0"/>
        <v>6.055944848970185</v>
      </c>
      <c r="Z23" s="83"/>
    </row>
    <row r="24" spans="1:26" s="11" customFormat="1" x14ac:dyDescent="0.25">
      <c r="A24" s="11" t="s">
        <v>376</v>
      </c>
      <c r="B24" s="30" t="s">
        <v>2</v>
      </c>
      <c r="C24" s="30" t="s">
        <v>504</v>
      </c>
      <c r="D24" s="2" t="str">
        <f>IF('Indicator Data'!AU26="No data","x",IF('Indicator Data'!AU26&gt;D$136,0,IF('Indicator Data'!AU26&lt;D$135,10,(D$136-'Indicator Data'!AU26)/(D$136-D$135)*10)))</f>
        <v>x</v>
      </c>
      <c r="E24" s="132">
        <f>(VLOOKUP($B24,'Indicator Data (national)'!$B$5:$BB$13,51,FALSE)+VLOOKUP($B24,'Indicator Data (national)'!$B$5:$BB$13,52,FALSE)+VLOOKUP($B24,'Indicator Data (national)'!$B$5:$BB$13,53,FALSE))/VLOOKUP($B24,'Indicator Data (national)'!$B$5:$BB$13,50,FALSE)*1000000</f>
        <v>6.7282250099091542E-2</v>
      </c>
      <c r="F24" s="2">
        <f t="shared" si="1"/>
        <v>9.3271774990090854</v>
      </c>
      <c r="G24" s="3">
        <f t="shared" si="2"/>
        <v>9.3271774990090854</v>
      </c>
      <c r="H24" s="2">
        <f>IF('Indicator Data'!AW26="No data","x",IF('Indicator Data'!AW26&gt;H$136,0,IF('Indicator Data'!AW26&lt;H$135,10,(H$136-'Indicator Data'!AW26)/(H$136-H$135)*10)))</f>
        <v>7.3</v>
      </c>
      <c r="I24" s="2">
        <f>IF('Indicator Data'!AV26="No data","x",IF('Indicator Data'!AV26&gt;I$136,0,IF('Indicator Data'!AV26&lt;I$135,10,(I$136-'Indicator Data'!AV26)/(I$136-I$135)*10)))</f>
        <v>6.7679999999999998</v>
      </c>
      <c r="J24" s="3">
        <f t="shared" si="3"/>
        <v>7.0339999999999998</v>
      </c>
      <c r="K24" s="5">
        <f t="shared" si="4"/>
        <v>8.1805887495045422</v>
      </c>
      <c r="L24" s="2">
        <f>IF('Indicator Data'!AY26="No data","x",IF('Indicator Data'!AY26^2&gt;L$136,0,IF('Indicator Data'!AY26^2&lt;L$135,10,(L$136-'Indicator Data'!AY26^2)/(L$136-L$135)*10)))</f>
        <v>5.40402704368132</v>
      </c>
      <c r="M24" s="2">
        <f>IF(OR('Indicator Data'!AX26=0,'Indicator Data'!AX26="No data"),"x",IF('Indicator Data'!AX26&gt;M$136,0,IF('Indicator Data'!AX26&lt;M$135,10,(M$136-'Indicator Data'!AX26)/(M$136-M$135)*10)))</f>
        <v>5.13</v>
      </c>
      <c r="N24" s="2">
        <f>IF('Indicator Data'!AZ26="No data","x",IF('Indicator Data'!AZ26&gt;N$136,0,IF('Indicator Data'!AZ26&lt;N$135,10,(N$136-'Indicator Data'!AZ26)/(N$136-N$135)*10)))</f>
        <v>9.4301012759635068</v>
      </c>
      <c r="O24" s="2">
        <f>IF('Indicator Data'!BA26="No data","x",IF('Indicator Data'!BA26&gt;O$136,0,IF('Indicator Data'!BA26&lt;O$135,10,(O$136-'Indicator Data'!BA26)/(O$136-O$135)*10)))</f>
        <v>6.9723711022433701</v>
      </c>
      <c r="P24" s="3">
        <f t="shared" si="5"/>
        <v>6.7341248554720501</v>
      </c>
      <c r="Q24" s="2">
        <f>IF('Indicator Data'!BB26="No data","x",IF('Indicator Data'!BB26&gt;Q$136,0,IF('Indicator Data'!BB26&lt;Q$135,10,(Q$136-'Indicator Data'!BB26)/(Q$136-Q$135)*10)))</f>
        <v>5.8000000000000007</v>
      </c>
      <c r="R24" s="2">
        <f>IF('Indicator Data'!BC26="No data","x",IF('Indicator Data'!BC26&gt;R$136,0,IF('Indicator Data'!BC26&lt;R$135,10,(R$136-'Indicator Data'!BC26)/(R$136-R$135)*10)))</f>
        <v>5.1199999999999992</v>
      </c>
      <c r="S24" s="3">
        <f t="shared" si="6"/>
        <v>5.46</v>
      </c>
      <c r="T24" s="2">
        <f>IF('Indicator Data'!V26="No data","x",IF('Indicator Data'!V26&gt;T$136,0,IF('Indicator Data'!V26&lt;T$135,10,(T$136-'Indicator Data'!V26)/(T$136-T$135)*10)))</f>
        <v>9.8000000000000007</v>
      </c>
      <c r="U24" s="2">
        <f>IF('Indicator Data'!W26="No data","x",IF('Indicator Data'!W26&gt;U$136,0,IF('Indicator Data'!W26&lt;U$135,10,(U$136-'Indicator Data'!W26)/(U$136-U$135)*10)))</f>
        <v>0.43163807333348969</v>
      </c>
      <c r="V24" s="2">
        <f>IF('Indicator Data'!X26="No data","x",IF('Indicator Data'!X26&gt;V$136,0,IF('Indicator Data'!X26&lt;V$135,10,(V$136-'Indicator Data'!X26)/(V$136-V$135)*10)))</f>
        <v>4.3589743589743595</v>
      </c>
      <c r="W24" s="2">
        <f>IF('Indicator Data'!AC26="No data","x",IF('Indicator Data'!AC26&gt;W$136,0,IF('Indicator Data'!AC26&lt;W$135,10,(W$136-'Indicator Data'!AC26)/(W$136-W$135)*10)))</f>
        <v>9.73586440677966</v>
      </c>
      <c r="X24" s="3">
        <f t="shared" si="7"/>
        <v>6.0816192097718771</v>
      </c>
      <c r="Y24" s="5">
        <f t="shared" si="0"/>
        <v>6.0919146884146427</v>
      </c>
      <c r="Z24" s="83"/>
    </row>
    <row r="25" spans="1:26" s="11" customFormat="1" x14ac:dyDescent="0.25">
      <c r="A25" s="11" t="s">
        <v>369</v>
      </c>
      <c r="B25" s="30" t="s">
        <v>2</v>
      </c>
      <c r="C25" s="30" t="s">
        <v>505</v>
      </c>
      <c r="D25" s="2" t="str">
        <f>IF('Indicator Data'!AU27="No data","x",IF('Indicator Data'!AU27&gt;D$136,0,IF('Indicator Data'!AU27&lt;D$135,10,(D$136-'Indicator Data'!AU27)/(D$136-D$135)*10)))</f>
        <v>x</v>
      </c>
      <c r="E25" s="132">
        <f>(VLOOKUP($B25,'Indicator Data (national)'!$B$5:$BB$13,51,FALSE)+VLOOKUP($B25,'Indicator Data (national)'!$B$5:$BB$13,52,FALSE)+VLOOKUP($B25,'Indicator Data (national)'!$B$5:$BB$13,53,FALSE))/VLOOKUP($B25,'Indicator Data (national)'!$B$5:$BB$13,50,FALSE)*1000000</f>
        <v>6.7282250099091542E-2</v>
      </c>
      <c r="F25" s="2">
        <f t="shared" si="1"/>
        <v>9.3271774990090854</v>
      </c>
      <c r="G25" s="3">
        <f t="shared" si="2"/>
        <v>9.3271774990090854</v>
      </c>
      <c r="H25" s="2">
        <f>IF('Indicator Data'!AW27="No data","x",IF('Indicator Data'!AW27&gt;H$136,0,IF('Indicator Data'!AW27&lt;H$135,10,(H$136-'Indicator Data'!AW27)/(H$136-H$135)*10)))</f>
        <v>7.3</v>
      </c>
      <c r="I25" s="2">
        <f>IF('Indicator Data'!AV27="No data","x",IF('Indicator Data'!AV27&gt;I$136,0,IF('Indicator Data'!AV27&lt;I$135,10,(I$136-'Indicator Data'!AV27)/(I$136-I$135)*10)))</f>
        <v>6.7679999999999998</v>
      </c>
      <c r="J25" s="3">
        <f t="shared" si="3"/>
        <v>7.0339999999999998</v>
      </c>
      <c r="K25" s="5">
        <f t="shared" si="4"/>
        <v>8.1805887495045422</v>
      </c>
      <c r="L25" s="2">
        <f>IF('Indicator Data'!AY27="No data","x",IF('Indicator Data'!AY27^2&gt;L$136,0,IF('Indicator Data'!AY27^2&lt;L$135,10,(L$136-'Indicator Data'!AY27^2)/(L$136-L$135)*10)))</f>
        <v>5.40402704368132</v>
      </c>
      <c r="M25" s="2">
        <f>IF(OR('Indicator Data'!AX27=0,'Indicator Data'!AX27="No data"),"x",IF('Indicator Data'!AX27&gt;M$136,0,IF('Indicator Data'!AX27&lt;M$135,10,(M$136-'Indicator Data'!AX27)/(M$136-M$135)*10)))</f>
        <v>5.13</v>
      </c>
      <c r="N25" s="2">
        <f>IF('Indicator Data'!AZ27="No data","x",IF('Indicator Data'!AZ27&gt;N$136,0,IF('Indicator Data'!AZ27&lt;N$135,10,(N$136-'Indicator Data'!AZ27)/(N$136-N$135)*10)))</f>
        <v>9.4301012759635068</v>
      </c>
      <c r="O25" s="2">
        <f>IF('Indicator Data'!BA27="No data","x",IF('Indicator Data'!BA27&gt;O$136,0,IF('Indicator Data'!BA27&lt;O$135,10,(O$136-'Indicator Data'!BA27)/(O$136-O$135)*10)))</f>
        <v>6.9723711022433701</v>
      </c>
      <c r="P25" s="3">
        <f t="shared" si="5"/>
        <v>6.7341248554720501</v>
      </c>
      <c r="Q25" s="2">
        <f>IF('Indicator Data'!BB27="No data","x",IF('Indicator Data'!BB27&gt;Q$136,0,IF('Indicator Data'!BB27&lt;Q$135,10,(Q$136-'Indicator Data'!BB27)/(Q$136-Q$135)*10)))</f>
        <v>5.8000000000000007</v>
      </c>
      <c r="R25" s="2">
        <f>IF('Indicator Data'!BC27="No data","x",IF('Indicator Data'!BC27&gt;R$136,0,IF('Indicator Data'!BC27&lt;R$135,10,(R$136-'Indicator Data'!BC27)/(R$136-R$135)*10)))</f>
        <v>5.1199999999999992</v>
      </c>
      <c r="S25" s="3">
        <f t="shared" si="6"/>
        <v>5.46</v>
      </c>
      <c r="T25" s="2">
        <f>IF('Indicator Data'!V27="No data","x",IF('Indicator Data'!V27&gt;T$136,0,IF('Indicator Data'!V27&lt;T$135,10,(T$136-'Indicator Data'!V27)/(T$136-T$135)*10)))</f>
        <v>9.8000000000000007</v>
      </c>
      <c r="U25" s="2">
        <f>IF('Indicator Data'!W27="No data","x",IF('Indicator Data'!W27&gt;U$136,0,IF('Indicator Data'!W27&lt;U$135,10,(U$136-'Indicator Data'!W27)/(U$136-U$135)*10)))</f>
        <v>2.6006829543054284</v>
      </c>
      <c r="V25" s="2">
        <f>IF('Indicator Data'!X27="No data","x",IF('Indicator Data'!X27&gt;V$136,0,IF('Indicator Data'!X27&lt;V$135,10,(V$136-'Indicator Data'!X27)/(V$136-V$135)*10)))</f>
        <v>4.3589743589743595</v>
      </c>
      <c r="W25" s="2">
        <f>IF('Indicator Data'!AC27="No data","x",IF('Indicator Data'!AC27&gt;W$136,0,IF('Indicator Data'!AC27&lt;W$135,10,(W$136-'Indicator Data'!AC27)/(W$136-W$135)*10)))</f>
        <v>9.73586440677966</v>
      </c>
      <c r="X25" s="3">
        <f t="shared" si="7"/>
        <v>6.6238804300148626</v>
      </c>
      <c r="Y25" s="5">
        <f t="shared" si="0"/>
        <v>6.2726684284956375</v>
      </c>
      <c r="Z25" s="83"/>
    </row>
    <row r="26" spans="1:26" s="11" customFormat="1" x14ac:dyDescent="0.25">
      <c r="A26" s="11" t="s">
        <v>377</v>
      </c>
      <c r="B26" s="30" t="s">
        <v>6</v>
      </c>
      <c r="C26" s="30" t="s">
        <v>506</v>
      </c>
      <c r="D26" s="2" t="str">
        <f>IF('Indicator Data'!AU28="No data","x",IF('Indicator Data'!AU28&gt;D$136,0,IF('Indicator Data'!AU28&lt;D$135,10,(D$136-'Indicator Data'!AU28)/(D$136-D$135)*10)))</f>
        <v>x</v>
      </c>
      <c r="E26" s="132">
        <f>(VLOOKUP($B26,'Indicator Data (national)'!$B$5:$BB$13,51,FALSE)+VLOOKUP($B26,'Indicator Data (national)'!$B$5:$BB$13,52,FALSE)+VLOOKUP($B26,'Indicator Data (national)'!$B$5:$BB$13,53,FALSE))/VLOOKUP($B26,'Indicator Data (national)'!$B$5:$BB$13,50,FALSE)*1000000</f>
        <v>0.27154768384764616</v>
      </c>
      <c r="F26" s="2">
        <f t="shared" si="1"/>
        <v>7.2845231615235386</v>
      </c>
      <c r="G26" s="3">
        <f t="shared" si="2"/>
        <v>7.2845231615235386</v>
      </c>
      <c r="H26" s="2">
        <f>IF('Indicator Data'!AW28="No data","x",IF('Indicator Data'!AW28&gt;H$136,0,IF('Indicator Data'!AW28&lt;H$135,10,(H$136-'Indicator Data'!AW28)/(H$136-H$135)*10)))</f>
        <v>7.1</v>
      </c>
      <c r="I26" s="2">
        <f>IF('Indicator Data'!AV28="No data","x",IF('Indicator Data'!AV28&gt;I$136,0,IF('Indicator Data'!AV28&lt;I$135,10,(I$136-'Indicator Data'!AV28)/(I$136-I$135)*10)))</f>
        <v>6.3420000000000005</v>
      </c>
      <c r="J26" s="3">
        <f t="shared" si="3"/>
        <v>6.7210000000000001</v>
      </c>
      <c r="K26" s="5">
        <f t="shared" si="4"/>
        <v>7.0027615807617689</v>
      </c>
      <c r="L26" s="2">
        <f>IF('Indicator Data'!AY28="No data","x",IF('Indicator Data'!AY28^2&gt;L$136,0,IF('Indicator Data'!AY28^2&lt;L$135,10,(L$136-'Indicator Data'!AY28^2)/(L$136-L$135)*10)))</f>
        <v>8.1187329155462642</v>
      </c>
      <c r="M26" s="2" t="str">
        <f>IF(OR('Indicator Data'!AX28=0,'Indicator Data'!AX28="No data"),"x",IF('Indicator Data'!AX28&gt;M$136,0,IF('Indicator Data'!AX28&lt;M$135,10,(M$136-'Indicator Data'!AX28)/(M$136-M$135)*10)))</f>
        <v>x</v>
      </c>
      <c r="N26" s="2">
        <f>IF('Indicator Data'!AZ28="No data","x",IF('Indicator Data'!AZ28&gt;N$136,0,IF('Indicator Data'!AZ28&lt;N$135,10,(N$136-'Indicator Data'!AZ28)/(N$136-N$135)*10)))</f>
        <v>8.7550771279075796</v>
      </c>
      <c r="O26" s="2">
        <f>IF('Indicator Data'!BA28="No data","x",IF('Indicator Data'!BA28&gt;O$136,0,IF('Indicator Data'!BA28&lt;O$135,10,(O$136-'Indicator Data'!BA28)/(O$136-O$135)*10)))</f>
        <v>5.9673269805795588</v>
      </c>
      <c r="P26" s="3">
        <f t="shared" si="5"/>
        <v>7.6137123413444669</v>
      </c>
      <c r="Q26" s="2">
        <f>IF('Indicator Data'!BB28="No data","x",IF('Indicator Data'!BB28&gt;Q$136,0,IF('Indicator Data'!BB28&lt;Q$135,10,(Q$136-'Indicator Data'!BB28)/(Q$136-Q$135)*10)))</f>
        <v>3.5888888888888886</v>
      </c>
      <c r="R26" s="2">
        <f>IF('Indicator Data'!BC28="No data","x",IF('Indicator Data'!BC28&gt;R$136,0,IF('Indicator Data'!BC28&lt;R$135,10,(R$136-'Indicator Data'!BC28)/(R$136-R$135)*10)))</f>
        <v>2.1400000000000006</v>
      </c>
      <c r="S26" s="3">
        <f t="shared" si="6"/>
        <v>2.8644444444444446</v>
      </c>
      <c r="T26" s="2">
        <f>IF('Indicator Data'!V28="No data","x",IF('Indicator Data'!V28&gt;T$136,0,IF('Indicator Data'!V28&lt;T$135,10,(T$136-'Indicator Data'!V28)/(T$136-T$135)*10)))</f>
        <v>9.7249999999999996</v>
      </c>
      <c r="U26" s="2">
        <f>IF('Indicator Data'!W28="No data","x",IF('Indicator Data'!W28&gt;U$136,0,IF('Indicator Data'!W28&lt;U$135,10,(U$136-'Indicator Data'!W28)/(U$136-U$135)*10)))</f>
        <v>1.2214089724527164</v>
      </c>
      <c r="V26" s="2">
        <f>IF('Indicator Data'!X28="No data","x",IF('Indicator Data'!X28&gt;V$136,0,IF('Indicator Data'!X28&lt;V$135,10,(V$136-'Indicator Data'!X28)/(V$136-V$135)*10)))</f>
        <v>1.0256410256410255</v>
      </c>
      <c r="W26" s="2">
        <f>IF('Indicator Data'!AC28="No data","x",IF('Indicator Data'!AC28&gt;W$136,0,IF('Indicator Data'!AC28&lt;W$135,10,(W$136-'Indicator Data'!AC28)/(W$136-W$135)*10)))</f>
        <v>9.851796610169492</v>
      </c>
      <c r="X26" s="3">
        <f t="shared" si="7"/>
        <v>5.4559616520658087</v>
      </c>
      <c r="Y26" s="5">
        <f t="shared" si="0"/>
        <v>5.3113728126182407</v>
      </c>
      <c r="Z26" s="83"/>
    </row>
    <row r="27" spans="1:26" s="11" customFormat="1" x14ac:dyDescent="0.25">
      <c r="A27" s="11" t="s">
        <v>378</v>
      </c>
      <c r="B27" s="30" t="s">
        <v>6</v>
      </c>
      <c r="C27" s="30" t="s">
        <v>507</v>
      </c>
      <c r="D27" s="2" t="str">
        <f>IF('Indicator Data'!AU29="No data","x",IF('Indicator Data'!AU29&gt;D$136,0,IF('Indicator Data'!AU29&lt;D$135,10,(D$136-'Indicator Data'!AU29)/(D$136-D$135)*10)))</f>
        <v>x</v>
      </c>
      <c r="E27" s="132">
        <f>(VLOOKUP($B27,'Indicator Data (national)'!$B$5:$BB$13,51,FALSE)+VLOOKUP($B27,'Indicator Data (national)'!$B$5:$BB$13,52,FALSE)+VLOOKUP($B27,'Indicator Data (national)'!$B$5:$BB$13,53,FALSE))/VLOOKUP($B27,'Indicator Data (national)'!$B$5:$BB$13,50,FALSE)*1000000</f>
        <v>0.27154768384764616</v>
      </c>
      <c r="F27" s="2">
        <f t="shared" si="1"/>
        <v>7.2845231615235386</v>
      </c>
      <c r="G27" s="3">
        <f t="shared" si="2"/>
        <v>7.2845231615235386</v>
      </c>
      <c r="H27" s="2">
        <f>IF('Indicator Data'!AW29="No data","x",IF('Indicator Data'!AW29&gt;H$136,0,IF('Indicator Data'!AW29&lt;H$135,10,(H$136-'Indicator Data'!AW29)/(H$136-H$135)*10)))</f>
        <v>7.1</v>
      </c>
      <c r="I27" s="2">
        <f>IF('Indicator Data'!AV29="No data","x",IF('Indicator Data'!AV29&gt;I$136,0,IF('Indicator Data'!AV29&lt;I$135,10,(I$136-'Indicator Data'!AV29)/(I$136-I$135)*10)))</f>
        <v>6.3420000000000005</v>
      </c>
      <c r="J27" s="3">
        <f t="shared" si="3"/>
        <v>6.7210000000000001</v>
      </c>
      <c r="K27" s="5">
        <f t="shared" si="4"/>
        <v>7.0027615807617689</v>
      </c>
      <c r="L27" s="2">
        <f>IF('Indicator Data'!AY29="No data","x",IF('Indicator Data'!AY29^2&gt;L$136,0,IF('Indicator Data'!AY29^2&lt;L$135,10,(L$136-'Indicator Data'!AY29^2)/(L$136-L$135)*10)))</f>
        <v>8.1187329155462642</v>
      </c>
      <c r="M27" s="2" t="str">
        <f>IF(OR('Indicator Data'!AX29=0,'Indicator Data'!AX29="No data"),"x",IF('Indicator Data'!AX29&gt;M$136,0,IF('Indicator Data'!AX29&lt;M$135,10,(M$136-'Indicator Data'!AX29)/(M$136-M$135)*10)))</f>
        <v>x</v>
      </c>
      <c r="N27" s="2">
        <f>IF('Indicator Data'!AZ29="No data","x",IF('Indicator Data'!AZ29&gt;N$136,0,IF('Indicator Data'!AZ29&lt;N$135,10,(N$136-'Indicator Data'!AZ29)/(N$136-N$135)*10)))</f>
        <v>8.7550771279075796</v>
      </c>
      <c r="O27" s="2">
        <f>IF('Indicator Data'!BA29="No data","x",IF('Indicator Data'!BA29&gt;O$136,0,IF('Indicator Data'!BA29&lt;O$135,10,(O$136-'Indicator Data'!BA29)/(O$136-O$135)*10)))</f>
        <v>5.9673269805795588</v>
      </c>
      <c r="P27" s="3">
        <f t="shared" si="5"/>
        <v>7.6137123413444669</v>
      </c>
      <c r="Q27" s="2">
        <f>IF('Indicator Data'!BB29="No data","x",IF('Indicator Data'!BB29&gt;Q$136,0,IF('Indicator Data'!BB29&lt;Q$135,10,(Q$136-'Indicator Data'!BB29)/(Q$136-Q$135)*10)))</f>
        <v>3.5888888888888886</v>
      </c>
      <c r="R27" s="2">
        <f>IF('Indicator Data'!BC29="No data","x",IF('Indicator Data'!BC29&gt;R$136,0,IF('Indicator Data'!BC29&lt;R$135,10,(R$136-'Indicator Data'!BC29)/(R$136-R$135)*10)))</f>
        <v>2.1400000000000006</v>
      </c>
      <c r="S27" s="3">
        <f t="shared" si="6"/>
        <v>2.8644444444444446</v>
      </c>
      <c r="T27" s="2">
        <f>IF('Indicator Data'!V29="No data","x",IF('Indicator Data'!V29&gt;T$136,0,IF('Indicator Data'!V29&lt;T$135,10,(T$136-'Indicator Data'!V29)/(T$136-T$135)*10)))</f>
        <v>9.7249999999999996</v>
      </c>
      <c r="U27" s="2">
        <f>IF('Indicator Data'!W29="No data","x",IF('Indicator Data'!W29&gt;U$136,0,IF('Indicator Data'!W29&lt;U$135,10,(U$136-'Indicator Data'!W29)/(U$136-U$135)*10)))</f>
        <v>5.4195200487770177E-2</v>
      </c>
      <c r="V27" s="2">
        <f>IF('Indicator Data'!X29="No data","x",IF('Indicator Data'!X29&gt;V$136,0,IF('Indicator Data'!X29&lt;V$135,10,(V$136-'Indicator Data'!X29)/(V$136-V$135)*10)))</f>
        <v>1.0256410256410255</v>
      </c>
      <c r="W27" s="2">
        <f>IF('Indicator Data'!AC29="No data","x",IF('Indicator Data'!AC29&gt;W$136,0,IF('Indicator Data'!AC29&lt;W$135,10,(W$136-'Indicator Data'!AC29)/(W$136-W$135)*10)))</f>
        <v>9.851796610169492</v>
      </c>
      <c r="X27" s="3">
        <f t="shared" si="7"/>
        <v>5.1641582090745715</v>
      </c>
      <c r="Y27" s="5">
        <f t="shared" si="0"/>
        <v>5.2141049982878274</v>
      </c>
      <c r="Z27" s="83"/>
    </row>
    <row r="28" spans="1:26" s="11" customFormat="1" x14ac:dyDescent="0.25">
      <c r="A28" s="11" t="s">
        <v>379</v>
      </c>
      <c r="B28" s="30" t="s">
        <v>6</v>
      </c>
      <c r="C28" s="30" t="s">
        <v>508</v>
      </c>
      <c r="D28" s="2" t="str">
        <f>IF('Indicator Data'!AU30="No data","x",IF('Indicator Data'!AU30&gt;D$136,0,IF('Indicator Data'!AU30&lt;D$135,10,(D$136-'Indicator Data'!AU30)/(D$136-D$135)*10)))</f>
        <v>x</v>
      </c>
      <c r="E28" s="132">
        <f>(VLOOKUP($B28,'Indicator Data (national)'!$B$5:$BB$13,51,FALSE)+VLOOKUP($B28,'Indicator Data (national)'!$B$5:$BB$13,52,FALSE)+VLOOKUP($B28,'Indicator Data (national)'!$B$5:$BB$13,53,FALSE))/VLOOKUP($B28,'Indicator Data (national)'!$B$5:$BB$13,50,FALSE)*1000000</f>
        <v>0.27154768384764616</v>
      </c>
      <c r="F28" s="2">
        <f t="shared" si="1"/>
        <v>7.2845231615235386</v>
      </c>
      <c r="G28" s="3">
        <f t="shared" si="2"/>
        <v>7.2845231615235386</v>
      </c>
      <c r="H28" s="2">
        <f>IF('Indicator Data'!AW30="No data","x",IF('Indicator Data'!AW30&gt;H$136,0,IF('Indicator Data'!AW30&lt;H$135,10,(H$136-'Indicator Data'!AW30)/(H$136-H$135)*10)))</f>
        <v>7.1</v>
      </c>
      <c r="I28" s="2">
        <f>IF('Indicator Data'!AV30="No data","x",IF('Indicator Data'!AV30&gt;I$136,0,IF('Indicator Data'!AV30&lt;I$135,10,(I$136-'Indicator Data'!AV30)/(I$136-I$135)*10)))</f>
        <v>6.3420000000000005</v>
      </c>
      <c r="J28" s="3">
        <f t="shared" si="3"/>
        <v>6.7210000000000001</v>
      </c>
      <c r="K28" s="5">
        <f t="shared" si="4"/>
        <v>7.0027615807617689</v>
      </c>
      <c r="L28" s="2">
        <f>IF('Indicator Data'!AY30="No data","x",IF('Indicator Data'!AY30^2&gt;L$136,0,IF('Indicator Data'!AY30^2&lt;L$135,10,(L$136-'Indicator Data'!AY30^2)/(L$136-L$135)*10)))</f>
        <v>8.1187329155462642</v>
      </c>
      <c r="M28" s="2" t="str">
        <f>IF(OR('Indicator Data'!AX30=0,'Indicator Data'!AX30="No data"),"x",IF('Indicator Data'!AX30&gt;M$136,0,IF('Indicator Data'!AX30&lt;M$135,10,(M$136-'Indicator Data'!AX30)/(M$136-M$135)*10)))</f>
        <v>x</v>
      </c>
      <c r="N28" s="2">
        <f>IF('Indicator Data'!AZ30="No data","x",IF('Indicator Data'!AZ30&gt;N$136,0,IF('Indicator Data'!AZ30&lt;N$135,10,(N$136-'Indicator Data'!AZ30)/(N$136-N$135)*10)))</f>
        <v>8.7550771279075796</v>
      </c>
      <c r="O28" s="2">
        <f>IF('Indicator Data'!BA30="No data","x",IF('Indicator Data'!BA30&gt;O$136,0,IF('Indicator Data'!BA30&lt;O$135,10,(O$136-'Indicator Data'!BA30)/(O$136-O$135)*10)))</f>
        <v>5.9673269805795588</v>
      </c>
      <c r="P28" s="3">
        <f t="shared" si="5"/>
        <v>7.6137123413444669</v>
      </c>
      <c r="Q28" s="2">
        <f>IF('Indicator Data'!BB30="No data","x",IF('Indicator Data'!BB30&gt;Q$136,0,IF('Indicator Data'!BB30&lt;Q$135,10,(Q$136-'Indicator Data'!BB30)/(Q$136-Q$135)*10)))</f>
        <v>3.5888888888888886</v>
      </c>
      <c r="R28" s="2">
        <f>IF('Indicator Data'!BC30="No data","x",IF('Indicator Data'!BC30&gt;R$136,0,IF('Indicator Data'!BC30&lt;R$135,10,(R$136-'Indicator Data'!BC30)/(R$136-R$135)*10)))</f>
        <v>2.1400000000000006</v>
      </c>
      <c r="S28" s="3">
        <f t="shared" si="6"/>
        <v>2.8644444444444446</v>
      </c>
      <c r="T28" s="2">
        <f>IF('Indicator Data'!V30="No data","x",IF('Indicator Data'!V30&gt;T$136,0,IF('Indicator Data'!V30&lt;T$135,10,(T$136-'Indicator Data'!V30)/(T$136-T$135)*10)))</f>
        <v>9.7249999999999996</v>
      </c>
      <c r="U28" s="2">
        <f>IF('Indicator Data'!W30="No data","x",IF('Indicator Data'!W30&gt;U$136,0,IF('Indicator Data'!W30&lt;U$135,10,(U$136-'Indicator Data'!W30)/(U$136-U$135)*10)))</f>
        <v>0.22234170886184285</v>
      </c>
      <c r="V28" s="2">
        <f>IF('Indicator Data'!X30="No data","x",IF('Indicator Data'!X30&gt;V$136,0,IF('Indicator Data'!X30&lt;V$135,10,(V$136-'Indicator Data'!X30)/(V$136-V$135)*10)))</f>
        <v>1.0256410256410255</v>
      </c>
      <c r="W28" s="2">
        <f>IF('Indicator Data'!AC30="No data","x",IF('Indicator Data'!AC30&gt;W$136,0,IF('Indicator Data'!AC30&lt;W$135,10,(W$136-'Indicator Data'!AC30)/(W$136-W$135)*10)))</f>
        <v>9.851796610169492</v>
      </c>
      <c r="X28" s="3">
        <f t="shared" si="7"/>
        <v>5.2061948361680903</v>
      </c>
      <c r="Y28" s="5">
        <f t="shared" si="0"/>
        <v>5.2281172073190012</v>
      </c>
      <c r="Z28" s="83"/>
    </row>
    <row r="29" spans="1:26" s="11" customFormat="1" x14ac:dyDescent="0.25">
      <c r="A29" s="11" t="s">
        <v>380</v>
      </c>
      <c r="B29" s="30" t="s">
        <v>6</v>
      </c>
      <c r="C29" s="30" t="s">
        <v>509</v>
      </c>
      <c r="D29" s="2" t="str">
        <f>IF('Indicator Data'!AU31="No data","x",IF('Indicator Data'!AU31&gt;D$136,0,IF('Indicator Data'!AU31&lt;D$135,10,(D$136-'Indicator Data'!AU31)/(D$136-D$135)*10)))</f>
        <v>x</v>
      </c>
      <c r="E29" s="132">
        <f>(VLOOKUP($B29,'Indicator Data (national)'!$B$5:$BB$13,51,FALSE)+VLOOKUP($B29,'Indicator Data (national)'!$B$5:$BB$13,52,FALSE)+VLOOKUP($B29,'Indicator Data (national)'!$B$5:$BB$13,53,FALSE))/VLOOKUP($B29,'Indicator Data (national)'!$B$5:$BB$13,50,FALSE)*1000000</f>
        <v>0.27154768384764616</v>
      </c>
      <c r="F29" s="2">
        <f t="shared" si="1"/>
        <v>7.2845231615235386</v>
      </c>
      <c r="G29" s="3">
        <f t="shared" si="2"/>
        <v>7.2845231615235386</v>
      </c>
      <c r="H29" s="2">
        <f>IF('Indicator Data'!AW31="No data","x",IF('Indicator Data'!AW31&gt;H$136,0,IF('Indicator Data'!AW31&lt;H$135,10,(H$136-'Indicator Data'!AW31)/(H$136-H$135)*10)))</f>
        <v>7.1</v>
      </c>
      <c r="I29" s="2">
        <f>IF('Indicator Data'!AV31="No data","x",IF('Indicator Data'!AV31&gt;I$136,0,IF('Indicator Data'!AV31&lt;I$135,10,(I$136-'Indicator Data'!AV31)/(I$136-I$135)*10)))</f>
        <v>6.3420000000000005</v>
      </c>
      <c r="J29" s="3">
        <f t="shared" si="3"/>
        <v>6.7210000000000001</v>
      </c>
      <c r="K29" s="5">
        <f t="shared" si="4"/>
        <v>7.0027615807617689</v>
      </c>
      <c r="L29" s="2">
        <f>IF('Indicator Data'!AY31="No data","x",IF('Indicator Data'!AY31^2&gt;L$136,0,IF('Indicator Data'!AY31^2&lt;L$135,10,(L$136-'Indicator Data'!AY31^2)/(L$136-L$135)*10)))</f>
        <v>8.1187329155462642</v>
      </c>
      <c r="M29" s="2" t="str">
        <f>IF(OR('Indicator Data'!AX31=0,'Indicator Data'!AX31="No data"),"x",IF('Indicator Data'!AX31&gt;M$136,0,IF('Indicator Data'!AX31&lt;M$135,10,(M$136-'Indicator Data'!AX31)/(M$136-M$135)*10)))</f>
        <v>x</v>
      </c>
      <c r="N29" s="2">
        <f>IF('Indicator Data'!AZ31="No data","x",IF('Indicator Data'!AZ31&gt;N$136,0,IF('Indicator Data'!AZ31&lt;N$135,10,(N$136-'Indicator Data'!AZ31)/(N$136-N$135)*10)))</f>
        <v>8.7550771279075796</v>
      </c>
      <c r="O29" s="2">
        <f>IF('Indicator Data'!BA31="No data","x",IF('Indicator Data'!BA31&gt;O$136,0,IF('Indicator Data'!BA31&lt;O$135,10,(O$136-'Indicator Data'!BA31)/(O$136-O$135)*10)))</f>
        <v>5.9673269805795588</v>
      </c>
      <c r="P29" s="3">
        <f t="shared" si="5"/>
        <v>7.6137123413444669</v>
      </c>
      <c r="Q29" s="2">
        <f>IF('Indicator Data'!BB31="No data","x",IF('Indicator Data'!BB31&gt;Q$136,0,IF('Indicator Data'!BB31&lt;Q$135,10,(Q$136-'Indicator Data'!BB31)/(Q$136-Q$135)*10)))</f>
        <v>3.5888888888888886</v>
      </c>
      <c r="R29" s="2">
        <f>IF('Indicator Data'!BC31="No data","x",IF('Indicator Data'!BC31&gt;R$136,0,IF('Indicator Data'!BC31&lt;R$135,10,(R$136-'Indicator Data'!BC31)/(R$136-R$135)*10)))</f>
        <v>2.1400000000000006</v>
      </c>
      <c r="S29" s="3">
        <f t="shared" si="6"/>
        <v>2.8644444444444446</v>
      </c>
      <c r="T29" s="2">
        <f>IF('Indicator Data'!V31="No data","x",IF('Indicator Data'!V31&gt;T$136,0,IF('Indicator Data'!V31&lt;T$135,10,(T$136-'Indicator Data'!V31)/(T$136-T$135)*10)))</f>
        <v>9.7249999999999996</v>
      </c>
      <c r="U29" s="2">
        <f>IF('Indicator Data'!W31="No data","x",IF('Indicator Data'!W31&gt;U$136,0,IF('Indicator Data'!W31&lt;U$135,10,(U$136-'Indicator Data'!W31)/(U$136-U$135)*10)))</f>
        <v>0.38910592360837548</v>
      </c>
      <c r="V29" s="2">
        <f>IF('Indicator Data'!X31="No data","x",IF('Indicator Data'!X31&gt;V$136,0,IF('Indicator Data'!X31&lt;V$135,10,(V$136-'Indicator Data'!X31)/(V$136-V$135)*10)))</f>
        <v>1.0256410256410255</v>
      </c>
      <c r="W29" s="2">
        <f>IF('Indicator Data'!AC31="No data","x",IF('Indicator Data'!AC31&gt;W$136,0,IF('Indicator Data'!AC31&lt;W$135,10,(W$136-'Indicator Data'!AC31)/(W$136-W$135)*10)))</f>
        <v>9.851796610169492</v>
      </c>
      <c r="X29" s="3">
        <f t="shared" si="7"/>
        <v>5.2478858898547234</v>
      </c>
      <c r="Y29" s="5">
        <f t="shared" si="0"/>
        <v>5.242014225214545</v>
      </c>
      <c r="Z29" s="83"/>
    </row>
    <row r="30" spans="1:26" s="11" customFormat="1" x14ac:dyDescent="0.25">
      <c r="A30" s="11" t="s">
        <v>381</v>
      </c>
      <c r="B30" s="30" t="s">
        <v>6</v>
      </c>
      <c r="C30" s="30" t="s">
        <v>510</v>
      </c>
      <c r="D30" s="2" t="str">
        <f>IF('Indicator Data'!AU32="No data","x",IF('Indicator Data'!AU32&gt;D$136,0,IF('Indicator Data'!AU32&lt;D$135,10,(D$136-'Indicator Data'!AU32)/(D$136-D$135)*10)))</f>
        <v>x</v>
      </c>
      <c r="E30" s="132">
        <f>(VLOOKUP($B30,'Indicator Data (national)'!$B$5:$BB$13,51,FALSE)+VLOOKUP($B30,'Indicator Data (national)'!$B$5:$BB$13,52,FALSE)+VLOOKUP($B30,'Indicator Data (national)'!$B$5:$BB$13,53,FALSE))/VLOOKUP($B30,'Indicator Data (national)'!$B$5:$BB$13,50,FALSE)*1000000</f>
        <v>0.27154768384764616</v>
      </c>
      <c r="F30" s="2">
        <f t="shared" si="1"/>
        <v>7.2845231615235386</v>
      </c>
      <c r="G30" s="3">
        <f t="shared" si="2"/>
        <v>7.2845231615235386</v>
      </c>
      <c r="H30" s="2">
        <f>IF('Indicator Data'!AW32="No data","x",IF('Indicator Data'!AW32&gt;H$136,0,IF('Indicator Data'!AW32&lt;H$135,10,(H$136-'Indicator Data'!AW32)/(H$136-H$135)*10)))</f>
        <v>7.1</v>
      </c>
      <c r="I30" s="2">
        <f>IF('Indicator Data'!AV32="No data","x",IF('Indicator Data'!AV32&gt;I$136,0,IF('Indicator Data'!AV32&lt;I$135,10,(I$136-'Indicator Data'!AV32)/(I$136-I$135)*10)))</f>
        <v>6.3420000000000005</v>
      </c>
      <c r="J30" s="3">
        <f t="shared" si="3"/>
        <v>6.7210000000000001</v>
      </c>
      <c r="K30" s="5">
        <f t="shared" si="4"/>
        <v>7.0027615807617689</v>
      </c>
      <c r="L30" s="2">
        <f>IF('Indicator Data'!AY32="No data","x",IF('Indicator Data'!AY32^2&gt;L$136,0,IF('Indicator Data'!AY32^2&lt;L$135,10,(L$136-'Indicator Data'!AY32^2)/(L$136-L$135)*10)))</f>
        <v>8.1187329155462642</v>
      </c>
      <c r="M30" s="2" t="str">
        <f>IF(OR('Indicator Data'!AX32=0,'Indicator Data'!AX32="No data"),"x",IF('Indicator Data'!AX32&gt;M$136,0,IF('Indicator Data'!AX32&lt;M$135,10,(M$136-'Indicator Data'!AX32)/(M$136-M$135)*10)))</f>
        <v>x</v>
      </c>
      <c r="N30" s="2">
        <f>IF('Indicator Data'!AZ32="No data","x",IF('Indicator Data'!AZ32&gt;N$136,0,IF('Indicator Data'!AZ32&lt;N$135,10,(N$136-'Indicator Data'!AZ32)/(N$136-N$135)*10)))</f>
        <v>8.7550771279075796</v>
      </c>
      <c r="O30" s="2">
        <f>IF('Indicator Data'!BA32="No data","x",IF('Indicator Data'!BA32&gt;O$136,0,IF('Indicator Data'!BA32&lt;O$135,10,(O$136-'Indicator Data'!BA32)/(O$136-O$135)*10)))</f>
        <v>5.9673269805795588</v>
      </c>
      <c r="P30" s="3">
        <f t="shared" si="5"/>
        <v>7.6137123413444669</v>
      </c>
      <c r="Q30" s="2">
        <f>IF('Indicator Data'!BB32="No data","x",IF('Indicator Data'!BB32&gt;Q$136,0,IF('Indicator Data'!BB32&lt;Q$135,10,(Q$136-'Indicator Data'!BB32)/(Q$136-Q$135)*10)))</f>
        <v>3.5888888888888886</v>
      </c>
      <c r="R30" s="2">
        <f>IF('Indicator Data'!BC32="No data","x",IF('Indicator Data'!BC32&gt;R$136,0,IF('Indicator Data'!BC32&lt;R$135,10,(R$136-'Indicator Data'!BC32)/(R$136-R$135)*10)))</f>
        <v>2.1400000000000006</v>
      </c>
      <c r="S30" s="3">
        <f t="shared" si="6"/>
        <v>2.8644444444444446</v>
      </c>
      <c r="T30" s="2">
        <f>IF('Indicator Data'!V32="No data","x",IF('Indicator Data'!V32&gt;T$136,0,IF('Indicator Data'!V32&lt;T$135,10,(T$136-'Indicator Data'!V32)/(T$136-T$135)*10)))</f>
        <v>9.7249999999999996</v>
      </c>
      <c r="U30" s="2">
        <f>IF('Indicator Data'!W32="No data","x",IF('Indicator Data'!W32&gt;U$136,0,IF('Indicator Data'!W32&lt;U$135,10,(U$136-'Indicator Data'!W32)/(U$136-U$135)*10)))</f>
        <v>0</v>
      </c>
      <c r="V30" s="2">
        <f>IF('Indicator Data'!X32="No data","x",IF('Indicator Data'!X32&gt;V$136,0,IF('Indicator Data'!X32&lt;V$135,10,(V$136-'Indicator Data'!X32)/(V$136-V$135)*10)))</f>
        <v>1.0256410256410255</v>
      </c>
      <c r="W30" s="2">
        <f>IF('Indicator Data'!AC32="No data","x",IF('Indicator Data'!AC32&gt;W$136,0,IF('Indicator Data'!AC32&lt;W$135,10,(W$136-'Indicator Data'!AC32)/(W$136-W$135)*10)))</f>
        <v>9.851796610169492</v>
      </c>
      <c r="X30" s="3">
        <f t="shared" si="7"/>
        <v>5.1506094089526293</v>
      </c>
      <c r="Y30" s="5">
        <f t="shared" si="0"/>
        <v>5.2095887315805136</v>
      </c>
      <c r="Z30" s="83"/>
    </row>
    <row r="31" spans="1:26" s="11" customFormat="1" x14ac:dyDescent="0.25">
      <c r="A31" s="11" t="s">
        <v>382</v>
      </c>
      <c r="B31" s="30" t="s">
        <v>6</v>
      </c>
      <c r="C31" s="30" t="s">
        <v>511</v>
      </c>
      <c r="D31" s="2" t="str">
        <f>IF('Indicator Data'!AU33="No data","x",IF('Indicator Data'!AU33&gt;D$136,0,IF('Indicator Data'!AU33&lt;D$135,10,(D$136-'Indicator Data'!AU33)/(D$136-D$135)*10)))</f>
        <v>x</v>
      </c>
      <c r="E31" s="132">
        <f>(VLOOKUP($B31,'Indicator Data (national)'!$B$5:$BB$13,51,FALSE)+VLOOKUP($B31,'Indicator Data (national)'!$B$5:$BB$13,52,FALSE)+VLOOKUP($B31,'Indicator Data (national)'!$B$5:$BB$13,53,FALSE))/VLOOKUP($B31,'Indicator Data (national)'!$B$5:$BB$13,50,FALSE)*1000000</f>
        <v>0.27154768384764616</v>
      </c>
      <c r="F31" s="2">
        <f t="shared" si="1"/>
        <v>7.2845231615235386</v>
      </c>
      <c r="G31" s="3">
        <f t="shared" si="2"/>
        <v>7.2845231615235386</v>
      </c>
      <c r="H31" s="2">
        <f>IF('Indicator Data'!AW33="No data","x",IF('Indicator Data'!AW33&gt;H$136,0,IF('Indicator Data'!AW33&lt;H$135,10,(H$136-'Indicator Data'!AW33)/(H$136-H$135)*10)))</f>
        <v>7.1</v>
      </c>
      <c r="I31" s="2">
        <f>IF('Indicator Data'!AV33="No data","x",IF('Indicator Data'!AV33&gt;I$136,0,IF('Indicator Data'!AV33&lt;I$135,10,(I$136-'Indicator Data'!AV33)/(I$136-I$135)*10)))</f>
        <v>6.3420000000000005</v>
      </c>
      <c r="J31" s="3">
        <f t="shared" si="3"/>
        <v>6.7210000000000001</v>
      </c>
      <c r="K31" s="5">
        <f t="shared" si="4"/>
        <v>7.0027615807617689</v>
      </c>
      <c r="L31" s="2">
        <f>IF('Indicator Data'!AY33="No data","x",IF('Indicator Data'!AY33^2&gt;L$136,0,IF('Indicator Data'!AY33^2&lt;L$135,10,(L$136-'Indicator Data'!AY33^2)/(L$136-L$135)*10)))</f>
        <v>8.1187329155462642</v>
      </c>
      <c r="M31" s="2" t="str">
        <f>IF(OR('Indicator Data'!AX33=0,'Indicator Data'!AX33="No data"),"x",IF('Indicator Data'!AX33&gt;M$136,0,IF('Indicator Data'!AX33&lt;M$135,10,(M$136-'Indicator Data'!AX33)/(M$136-M$135)*10)))</f>
        <v>x</v>
      </c>
      <c r="N31" s="2">
        <f>IF('Indicator Data'!AZ33="No data","x",IF('Indicator Data'!AZ33&gt;N$136,0,IF('Indicator Data'!AZ33&lt;N$135,10,(N$136-'Indicator Data'!AZ33)/(N$136-N$135)*10)))</f>
        <v>8.7550771279075796</v>
      </c>
      <c r="O31" s="2">
        <f>IF('Indicator Data'!BA33="No data","x",IF('Indicator Data'!BA33&gt;O$136,0,IF('Indicator Data'!BA33&lt;O$135,10,(O$136-'Indicator Data'!BA33)/(O$136-O$135)*10)))</f>
        <v>5.9673269805795588</v>
      </c>
      <c r="P31" s="3">
        <f t="shared" si="5"/>
        <v>7.6137123413444669</v>
      </c>
      <c r="Q31" s="2">
        <f>IF('Indicator Data'!BB33="No data","x",IF('Indicator Data'!BB33&gt;Q$136,0,IF('Indicator Data'!BB33&lt;Q$135,10,(Q$136-'Indicator Data'!BB33)/(Q$136-Q$135)*10)))</f>
        <v>3.5888888888888886</v>
      </c>
      <c r="R31" s="2">
        <f>IF('Indicator Data'!BC33="No data","x",IF('Indicator Data'!BC33&gt;R$136,0,IF('Indicator Data'!BC33&lt;R$135,10,(R$136-'Indicator Data'!BC33)/(R$136-R$135)*10)))</f>
        <v>2.1400000000000006</v>
      </c>
      <c r="S31" s="3">
        <f t="shared" si="6"/>
        <v>2.8644444444444446</v>
      </c>
      <c r="T31" s="2">
        <f>IF('Indicator Data'!V33="No data","x",IF('Indicator Data'!V33&gt;T$136,0,IF('Indicator Data'!V33&lt;T$135,10,(T$136-'Indicator Data'!V33)/(T$136-T$135)*10)))</f>
        <v>9.7249999999999996</v>
      </c>
      <c r="U31" s="2">
        <f>IF('Indicator Data'!W33="No data","x",IF('Indicator Data'!W33&gt;U$136,0,IF('Indicator Data'!W33&lt;U$135,10,(U$136-'Indicator Data'!W33)/(U$136-U$135)*10)))</f>
        <v>0</v>
      </c>
      <c r="V31" s="2">
        <f>IF('Indicator Data'!X33="No data","x",IF('Indicator Data'!X33&gt;V$136,0,IF('Indicator Data'!X33&lt;V$135,10,(V$136-'Indicator Data'!X33)/(V$136-V$135)*10)))</f>
        <v>1.0256410256410255</v>
      </c>
      <c r="W31" s="2">
        <f>IF('Indicator Data'!AC33="No data","x",IF('Indicator Data'!AC33&gt;W$136,0,IF('Indicator Data'!AC33&lt;W$135,10,(W$136-'Indicator Data'!AC33)/(W$136-W$135)*10)))</f>
        <v>9.851796610169492</v>
      </c>
      <c r="X31" s="3">
        <f t="shared" si="7"/>
        <v>5.1506094089526293</v>
      </c>
      <c r="Y31" s="5">
        <f t="shared" si="0"/>
        <v>5.2095887315805136</v>
      </c>
      <c r="Z31" s="83"/>
    </row>
    <row r="32" spans="1:26" s="11" customFormat="1" x14ac:dyDescent="0.25">
      <c r="A32" s="11" t="s">
        <v>383</v>
      </c>
      <c r="B32" s="30" t="s">
        <v>8</v>
      </c>
      <c r="C32" s="30" t="s">
        <v>512</v>
      </c>
      <c r="D32" s="2">
        <f>IF('Indicator Data'!AU34="No data","x",IF('Indicator Data'!AU34&gt;D$136,0,IF('Indicator Data'!AU34&lt;D$135,10,(D$136-'Indicator Data'!AU34)/(D$136-D$135)*10)))</f>
        <v>5.375</v>
      </c>
      <c r="E32" s="132">
        <f>(VLOOKUP($B32,'Indicator Data (national)'!$B$5:$BB$13,51,FALSE)+VLOOKUP($B32,'Indicator Data (national)'!$B$5:$BB$13,52,FALSE)+VLOOKUP($B32,'Indicator Data (national)'!$B$5:$BB$13,53,FALSE))/VLOOKUP($B32,'Indicator Data (national)'!$B$5:$BB$13,50,FALSE)*1000000</f>
        <v>0.20197162002513605</v>
      </c>
      <c r="F32" s="2">
        <f t="shared" si="1"/>
        <v>7.9802837997486398</v>
      </c>
      <c r="G32" s="3">
        <f t="shared" si="2"/>
        <v>6.6776418998743203</v>
      </c>
      <c r="H32" s="2">
        <f>IF('Indicator Data'!AW34="No data","x",IF('Indicator Data'!AW34&gt;H$136,0,IF('Indicator Data'!AW34&lt;H$135,10,(H$136-'Indicator Data'!AW34)/(H$136-H$135)*10)))</f>
        <v>6.8000000000000007</v>
      </c>
      <c r="I32" s="2">
        <f>IF('Indicator Data'!AV34="No data","x",IF('Indicator Data'!AV34&gt;I$136,0,IF('Indicator Data'!AV34&lt;I$135,10,(I$136-'Indicator Data'!AV34)/(I$136-I$135)*10)))</f>
        <v>6.7439999999999998</v>
      </c>
      <c r="J32" s="3">
        <f t="shared" si="3"/>
        <v>6.7720000000000002</v>
      </c>
      <c r="K32" s="5">
        <f t="shared" si="4"/>
        <v>6.7248209499371603</v>
      </c>
      <c r="L32" s="2">
        <f>IF('Indicator Data'!AY34="No data","x",IF('Indicator Data'!AY34^2&gt;L$136,0,IF('Indicator Data'!AY34^2&lt;L$135,10,(L$136-'Indicator Data'!AY34^2)/(L$136-L$135)*10)))</f>
        <v>9.7600939271823091</v>
      </c>
      <c r="M32" s="2" t="str">
        <f>IF(OR('Indicator Data'!AX34=0,'Indicator Data'!AX34="No data"),"x",IF('Indicator Data'!AX34&gt;M$136,0,IF('Indicator Data'!AX34&lt;M$135,10,(M$136-'Indicator Data'!AX34)/(M$136-M$135)*10)))</f>
        <v>x</v>
      </c>
      <c r="N32" s="2">
        <f>IF('Indicator Data'!AZ34="No data","x",IF('Indicator Data'!AZ34&gt;N$136,0,IF('Indicator Data'!AZ34&lt;N$135,10,(N$136-'Indicator Data'!AZ34)/(N$136-N$135)*10)))</f>
        <v>9.7831100000000006</v>
      </c>
      <c r="O32" s="2">
        <f>IF('Indicator Data'!BA34="No data","x",IF('Indicator Data'!BA34&gt;O$136,0,IF('Indicator Data'!BA34&lt;O$135,10,(O$136-'Indicator Data'!BA34)/(O$136-O$135)*10)))</f>
        <v>5.6643342487845336</v>
      </c>
      <c r="P32" s="3">
        <f t="shared" si="5"/>
        <v>8.402512725322282</v>
      </c>
      <c r="Q32" s="2">
        <f>IF('Indicator Data'!BB34="No data","x",IF('Indicator Data'!BB34&gt;Q$136,0,IF('Indicator Data'!BB34&lt;Q$135,10,(Q$136-'Indicator Data'!BB34)/(Q$136-Q$135)*10)))</f>
        <v>8.7111111111111121</v>
      </c>
      <c r="R32" s="2">
        <f>IF('Indicator Data'!BC34="No data","x",IF('Indicator Data'!BC34&gt;R$136,0,IF('Indicator Data'!BC34&lt;R$135,10,(R$136-'Indicator Data'!BC34)/(R$136-R$135)*10)))</f>
        <v>6.9199999999999982</v>
      </c>
      <c r="S32" s="3">
        <f t="shared" si="6"/>
        <v>7.8155555555555551</v>
      </c>
      <c r="T32" s="2">
        <f>IF('Indicator Data'!V34="No data","x",IF('Indicator Data'!V34&gt;T$136,0,IF('Indicator Data'!V34&lt;T$135,10,(T$136-'Indicator Data'!V34)/(T$136-T$135)*10)))</f>
        <v>9.8000000000000007</v>
      </c>
      <c r="U32" s="2">
        <f>IF('Indicator Data'!W34="No data","x",IF('Indicator Data'!W34&gt;U$136,0,IF('Indicator Data'!W34&lt;U$135,10,(U$136-'Indicator Data'!W34)/(U$136-U$135)*10)))</f>
        <v>0.7222222222222221</v>
      </c>
      <c r="V32" s="2">
        <f>IF('Indicator Data'!X34="No data","x",IF('Indicator Data'!X34&gt;V$136,0,IF('Indicator Data'!X34&lt;V$135,10,(V$136-'Indicator Data'!X34)/(V$136-V$135)*10)))</f>
        <v>10</v>
      </c>
      <c r="W32" s="2">
        <f>IF('Indicator Data'!AC34="No data","x",IF('Indicator Data'!AC34&gt;W$136,0,IF('Indicator Data'!AC34&lt;W$135,10,(W$136-'Indicator Data'!AC34)/(W$136-W$135)*10)))</f>
        <v>9.9212203389830513</v>
      </c>
      <c r="X32" s="3">
        <f t="shared" si="7"/>
        <v>7.6108606403013184</v>
      </c>
      <c r="Y32" s="5">
        <f t="shared" si="0"/>
        <v>7.9429763070597188</v>
      </c>
      <c r="Z32" s="83"/>
    </row>
    <row r="33" spans="1:26" s="11" customFormat="1" x14ac:dyDescent="0.25">
      <c r="A33" s="11" t="s">
        <v>384</v>
      </c>
      <c r="B33" s="30" t="s">
        <v>8</v>
      </c>
      <c r="C33" s="30" t="s">
        <v>513</v>
      </c>
      <c r="D33" s="2">
        <f>IF('Indicator Data'!AU35="No data","x",IF('Indicator Data'!AU35&gt;D$136,0,IF('Indicator Data'!AU35&lt;D$135,10,(D$136-'Indicator Data'!AU35)/(D$136-D$135)*10)))</f>
        <v>5.375</v>
      </c>
      <c r="E33" s="132">
        <f>(VLOOKUP($B33,'Indicator Data (national)'!$B$5:$BB$13,51,FALSE)+VLOOKUP($B33,'Indicator Data (national)'!$B$5:$BB$13,52,FALSE)+VLOOKUP($B33,'Indicator Data (national)'!$B$5:$BB$13,53,FALSE))/VLOOKUP($B33,'Indicator Data (national)'!$B$5:$BB$13,50,FALSE)*1000000</f>
        <v>0.20197162002513605</v>
      </c>
      <c r="F33" s="2">
        <f t="shared" si="1"/>
        <v>7.9802837997486398</v>
      </c>
      <c r="G33" s="3">
        <f t="shared" si="2"/>
        <v>6.6776418998743203</v>
      </c>
      <c r="H33" s="2">
        <f>IF('Indicator Data'!AW35="No data","x",IF('Indicator Data'!AW35&gt;H$136,0,IF('Indicator Data'!AW35&lt;H$135,10,(H$136-'Indicator Data'!AW35)/(H$136-H$135)*10)))</f>
        <v>6.8000000000000007</v>
      </c>
      <c r="I33" s="2">
        <f>IF('Indicator Data'!AV35="No data","x",IF('Indicator Data'!AV35&gt;I$136,0,IF('Indicator Data'!AV35&lt;I$135,10,(I$136-'Indicator Data'!AV35)/(I$136-I$135)*10)))</f>
        <v>6.7439999999999998</v>
      </c>
      <c r="J33" s="3">
        <f t="shared" si="3"/>
        <v>6.7720000000000002</v>
      </c>
      <c r="K33" s="5">
        <f t="shared" si="4"/>
        <v>6.7248209499371603</v>
      </c>
      <c r="L33" s="2">
        <f>IF('Indicator Data'!AY35="No data","x",IF('Indicator Data'!AY35^2&gt;L$136,0,IF('Indicator Data'!AY35^2&lt;L$135,10,(L$136-'Indicator Data'!AY35^2)/(L$136-L$135)*10)))</f>
        <v>9.7600939271823091</v>
      </c>
      <c r="M33" s="2" t="str">
        <f>IF(OR('Indicator Data'!AX35=0,'Indicator Data'!AX35="No data"),"x",IF('Indicator Data'!AX35&gt;M$136,0,IF('Indicator Data'!AX35&lt;M$135,10,(M$136-'Indicator Data'!AX35)/(M$136-M$135)*10)))</f>
        <v>x</v>
      </c>
      <c r="N33" s="2">
        <f>IF('Indicator Data'!AZ35="No data","x",IF('Indicator Data'!AZ35&gt;N$136,0,IF('Indicator Data'!AZ35&lt;N$135,10,(N$136-'Indicator Data'!AZ35)/(N$136-N$135)*10)))</f>
        <v>9.7831100000000006</v>
      </c>
      <c r="O33" s="2">
        <f>IF('Indicator Data'!BA35="No data","x",IF('Indicator Data'!BA35&gt;O$136,0,IF('Indicator Data'!BA35&lt;O$135,10,(O$136-'Indicator Data'!BA35)/(O$136-O$135)*10)))</f>
        <v>5.6643342487845336</v>
      </c>
      <c r="P33" s="3">
        <f t="shared" si="5"/>
        <v>8.402512725322282</v>
      </c>
      <c r="Q33" s="2">
        <f>IF('Indicator Data'!BB35="No data","x",IF('Indicator Data'!BB35&gt;Q$136,0,IF('Indicator Data'!BB35&lt;Q$135,10,(Q$136-'Indicator Data'!BB35)/(Q$136-Q$135)*10)))</f>
        <v>8.7111111111111121</v>
      </c>
      <c r="R33" s="2">
        <f>IF('Indicator Data'!BC35="No data","x",IF('Indicator Data'!BC35&gt;R$136,0,IF('Indicator Data'!BC35&lt;R$135,10,(R$136-'Indicator Data'!BC35)/(R$136-R$135)*10)))</f>
        <v>6.9199999999999982</v>
      </c>
      <c r="S33" s="3">
        <f t="shared" si="6"/>
        <v>7.8155555555555551</v>
      </c>
      <c r="T33" s="2">
        <f>IF('Indicator Data'!V35="No data","x",IF('Indicator Data'!V35&gt;T$136,0,IF('Indicator Data'!V35&lt;T$135,10,(T$136-'Indicator Data'!V35)/(T$136-T$135)*10)))</f>
        <v>9.8000000000000007</v>
      </c>
      <c r="U33" s="2">
        <f>IF('Indicator Data'!W35="No data","x",IF('Indicator Data'!W35&gt;U$136,0,IF('Indicator Data'!W35&lt;U$135,10,(U$136-'Indicator Data'!W35)/(U$136-U$135)*10)))</f>
        <v>1.0000000000000016</v>
      </c>
      <c r="V33" s="2">
        <f>IF('Indicator Data'!X35="No data","x",IF('Indicator Data'!X35&gt;V$136,0,IF('Indicator Data'!X35&lt;V$135,10,(V$136-'Indicator Data'!X35)/(V$136-V$135)*10)))</f>
        <v>10</v>
      </c>
      <c r="W33" s="2">
        <f>IF('Indicator Data'!AC35="No data","x",IF('Indicator Data'!AC35&gt;W$136,0,IF('Indicator Data'!AC35&lt;W$135,10,(W$136-'Indicator Data'!AC35)/(W$136-W$135)*10)))</f>
        <v>9.9212203389830513</v>
      </c>
      <c r="X33" s="3">
        <f t="shared" si="7"/>
        <v>7.680305084745763</v>
      </c>
      <c r="Y33" s="5">
        <f t="shared" si="0"/>
        <v>7.9661244552078658</v>
      </c>
      <c r="Z33" s="83"/>
    </row>
    <row r="34" spans="1:26" s="11" customFormat="1" x14ac:dyDescent="0.25">
      <c r="A34" s="11" t="s">
        <v>385</v>
      </c>
      <c r="B34" s="30" t="s">
        <v>8</v>
      </c>
      <c r="C34" s="30" t="s">
        <v>514</v>
      </c>
      <c r="D34" s="2">
        <f>IF('Indicator Data'!AU36="No data","x",IF('Indicator Data'!AU36&gt;D$136,0,IF('Indicator Data'!AU36&lt;D$135,10,(D$136-'Indicator Data'!AU36)/(D$136-D$135)*10)))</f>
        <v>5.375</v>
      </c>
      <c r="E34" s="132">
        <f>(VLOOKUP($B34,'Indicator Data (national)'!$B$5:$BB$13,51,FALSE)+VLOOKUP($B34,'Indicator Data (national)'!$B$5:$BB$13,52,FALSE)+VLOOKUP($B34,'Indicator Data (national)'!$B$5:$BB$13,53,FALSE))/VLOOKUP($B34,'Indicator Data (national)'!$B$5:$BB$13,50,FALSE)*1000000</f>
        <v>0.20197162002513605</v>
      </c>
      <c r="F34" s="2">
        <f t="shared" si="1"/>
        <v>7.9802837997486398</v>
      </c>
      <c r="G34" s="3">
        <f t="shared" si="2"/>
        <v>6.6776418998743203</v>
      </c>
      <c r="H34" s="2">
        <f>IF('Indicator Data'!AW36="No data","x",IF('Indicator Data'!AW36&gt;H$136,0,IF('Indicator Data'!AW36&lt;H$135,10,(H$136-'Indicator Data'!AW36)/(H$136-H$135)*10)))</f>
        <v>6.8000000000000007</v>
      </c>
      <c r="I34" s="2">
        <f>IF('Indicator Data'!AV36="No data","x",IF('Indicator Data'!AV36&gt;I$136,0,IF('Indicator Data'!AV36&lt;I$135,10,(I$136-'Indicator Data'!AV36)/(I$136-I$135)*10)))</f>
        <v>6.7439999999999998</v>
      </c>
      <c r="J34" s="3">
        <f t="shared" si="3"/>
        <v>6.7720000000000002</v>
      </c>
      <c r="K34" s="5">
        <f t="shared" si="4"/>
        <v>6.7248209499371603</v>
      </c>
      <c r="L34" s="2">
        <f>IF('Indicator Data'!AY36="No data","x",IF('Indicator Data'!AY36^2&gt;L$136,0,IF('Indicator Data'!AY36^2&lt;L$135,10,(L$136-'Indicator Data'!AY36^2)/(L$136-L$135)*10)))</f>
        <v>9.7600939271823091</v>
      </c>
      <c r="M34" s="2" t="str">
        <f>IF(OR('Indicator Data'!AX36=0,'Indicator Data'!AX36="No data"),"x",IF('Indicator Data'!AX36&gt;M$136,0,IF('Indicator Data'!AX36&lt;M$135,10,(M$136-'Indicator Data'!AX36)/(M$136-M$135)*10)))</f>
        <v>x</v>
      </c>
      <c r="N34" s="2">
        <f>IF('Indicator Data'!AZ36="No data","x",IF('Indicator Data'!AZ36&gt;N$136,0,IF('Indicator Data'!AZ36&lt;N$135,10,(N$136-'Indicator Data'!AZ36)/(N$136-N$135)*10)))</f>
        <v>9.7831100000000006</v>
      </c>
      <c r="O34" s="2">
        <f>IF('Indicator Data'!BA36="No data","x",IF('Indicator Data'!BA36&gt;O$136,0,IF('Indicator Data'!BA36&lt;O$135,10,(O$136-'Indicator Data'!BA36)/(O$136-O$135)*10)))</f>
        <v>5.6643342487845336</v>
      </c>
      <c r="P34" s="3">
        <f t="shared" si="5"/>
        <v>8.402512725322282</v>
      </c>
      <c r="Q34" s="2">
        <f>IF('Indicator Data'!BB36="No data","x",IF('Indicator Data'!BB36&gt;Q$136,0,IF('Indicator Data'!BB36&lt;Q$135,10,(Q$136-'Indicator Data'!BB36)/(Q$136-Q$135)*10)))</f>
        <v>8.7111111111111121</v>
      </c>
      <c r="R34" s="2">
        <f>IF('Indicator Data'!BC36="No data","x",IF('Indicator Data'!BC36&gt;R$136,0,IF('Indicator Data'!BC36&lt;R$135,10,(R$136-'Indicator Data'!BC36)/(R$136-R$135)*10)))</f>
        <v>6.9199999999999982</v>
      </c>
      <c r="S34" s="3">
        <f t="shared" si="6"/>
        <v>7.8155555555555551</v>
      </c>
      <c r="T34" s="2">
        <f>IF('Indicator Data'!V36="No data","x",IF('Indicator Data'!V36&gt;T$136,0,IF('Indicator Data'!V36&lt;T$135,10,(T$136-'Indicator Data'!V36)/(T$136-T$135)*10)))</f>
        <v>9.8000000000000007</v>
      </c>
      <c r="U34" s="2">
        <f>IF('Indicator Data'!W36="No data","x",IF('Indicator Data'!W36&gt;U$136,0,IF('Indicator Data'!W36&lt;U$135,10,(U$136-'Indicator Data'!W36)/(U$136-U$135)*10)))</f>
        <v>0</v>
      </c>
      <c r="V34" s="2">
        <f>IF('Indicator Data'!X36="No data","x",IF('Indicator Data'!X36&gt;V$136,0,IF('Indicator Data'!X36&lt;V$135,10,(V$136-'Indicator Data'!X36)/(V$136-V$135)*10)))</f>
        <v>10</v>
      </c>
      <c r="W34" s="2">
        <f>IF('Indicator Data'!AC36="No data","x",IF('Indicator Data'!AC36&gt;W$136,0,IF('Indicator Data'!AC36&lt;W$135,10,(W$136-'Indicator Data'!AC36)/(W$136-W$135)*10)))</f>
        <v>9.9212203389830513</v>
      </c>
      <c r="X34" s="3">
        <f t="shared" si="7"/>
        <v>7.430305084745763</v>
      </c>
      <c r="Y34" s="5">
        <f t="shared" si="0"/>
        <v>7.8827911218745328</v>
      </c>
      <c r="Z34" s="83"/>
    </row>
    <row r="35" spans="1:26" s="11" customFormat="1" x14ac:dyDescent="0.25">
      <c r="A35" s="11" t="s">
        <v>386</v>
      </c>
      <c r="B35" s="30" t="s">
        <v>8</v>
      </c>
      <c r="C35" s="30" t="s">
        <v>515</v>
      </c>
      <c r="D35" s="2">
        <f>IF('Indicator Data'!AU37="No data","x",IF('Indicator Data'!AU37&gt;D$136,0,IF('Indicator Data'!AU37&lt;D$135,10,(D$136-'Indicator Data'!AU37)/(D$136-D$135)*10)))</f>
        <v>5.375</v>
      </c>
      <c r="E35" s="132">
        <f>(VLOOKUP($B35,'Indicator Data (national)'!$B$5:$BB$13,51,FALSE)+VLOOKUP($B35,'Indicator Data (national)'!$B$5:$BB$13,52,FALSE)+VLOOKUP($B35,'Indicator Data (national)'!$B$5:$BB$13,53,FALSE))/VLOOKUP($B35,'Indicator Data (national)'!$B$5:$BB$13,50,FALSE)*1000000</f>
        <v>0.20197162002513605</v>
      </c>
      <c r="F35" s="2">
        <f t="shared" si="1"/>
        <v>7.9802837997486398</v>
      </c>
      <c r="G35" s="3">
        <f t="shared" si="2"/>
        <v>6.6776418998743203</v>
      </c>
      <c r="H35" s="2">
        <f>IF('Indicator Data'!AW37="No data","x",IF('Indicator Data'!AW37&gt;H$136,0,IF('Indicator Data'!AW37&lt;H$135,10,(H$136-'Indicator Data'!AW37)/(H$136-H$135)*10)))</f>
        <v>6.8000000000000007</v>
      </c>
      <c r="I35" s="2">
        <f>IF('Indicator Data'!AV37="No data","x",IF('Indicator Data'!AV37&gt;I$136,0,IF('Indicator Data'!AV37&lt;I$135,10,(I$136-'Indicator Data'!AV37)/(I$136-I$135)*10)))</f>
        <v>6.7439999999999998</v>
      </c>
      <c r="J35" s="3">
        <f t="shared" si="3"/>
        <v>6.7720000000000002</v>
      </c>
      <c r="K35" s="5">
        <f t="shared" si="4"/>
        <v>6.7248209499371603</v>
      </c>
      <c r="L35" s="2">
        <f>IF('Indicator Data'!AY37="No data","x",IF('Indicator Data'!AY37^2&gt;L$136,0,IF('Indicator Data'!AY37^2&lt;L$135,10,(L$136-'Indicator Data'!AY37^2)/(L$136-L$135)*10)))</f>
        <v>9.7600939271823091</v>
      </c>
      <c r="M35" s="2" t="str">
        <f>IF(OR('Indicator Data'!AX37=0,'Indicator Data'!AX37="No data"),"x",IF('Indicator Data'!AX37&gt;M$136,0,IF('Indicator Data'!AX37&lt;M$135,10,(M$136-'Indicator Data'!AX37)/(M$136-M$135)*10)))</f>
        <v>x</v>
      </c>
      <c r="N35" s="2">
        <f>IF('Indicator Data'!AZ37="No data","x",IF('Indicator Data'!AZ37&gt;N$136,0,IF('Indicator Data'!AZ37&lt;N$135,10,(N$136-'Indicator Data'!AZ37)/(N$136-N$135)*10)))</f>
        <v>9.7831100000000006</v>
      </c>
      <c r="O35" s="2">
        <f>IF('Indicator Data'!BA37="No data","x",IF('Indicator Data'!BA37&gt;O$136,0,IF('Indicator Data'!BA37&lt;O$135,10,(O$136-'Indicator Data'!BA37)/(O$136-O$135)*10)))</f>
        <v>5.6643342487845336</v>
      </c>
      <c r="P35" s="3">
        <f t="shared" si="5"/>
        <v>8.402512725322282</v>
      </c>
      <c r="Q35" s="2">
        <f>IF('Indicator Data'!BB37="No data","x",IF('Indicator Data'!BB37&gt;Q$136,0,IF('Indicator Data'!BB37&lt;Q$135,10,(Q$136-'Indicator Data'!BB37)/(Q$136-Q$135)*10)))</f>
        <v>8.7111111111111121</v>
      </c>
      <c r="R35" s="2">
        <f>IF('Indicator Data'!BC37="No data","x",IF('Indicator Data'!BC37&gt;R$136,0,IF('Indicator Data'!BC37&lt;R$135,10,(R$136-'Indicator Data'!BC37)/(R$136-R$135)*10)))</f>
        <v>6.9199999999999982</v>
      </c>
      <c r="S35" s="3">
        <f t="shared" si="6"/>
        <v>7.8155555555555551</v>
      </c>
      <c r="T35" s="2">
        <f>IF('Indicator Data'!V37="No data","x",IF('Indicator Data'!V37&gt;T$136,0,IF('Indicator Data'!V37&lt;T$135,10,(T$136-'Indicator Data'!V37)/(T$136-T$135)*10)))</f>
        <v>9.8000000000000007</v>
      </c>
      <c r="U35" s="2" t="str">
        <f>IF('Indicator Data'!W37="No data","x",IF('Indicator Data'!W37&gt;U$136,0,IF('Indicator Data'!W37&lt;U$135,10,(U$136-'Indicator Data'!W37)/(U$136-U$135)*10)))</f>
        <v>x</v>
      </c>
      <c r="V35" s="2">
        <f>IF('Indicator Data'!X37="No data","x",IF('Indicator Data'!X37&gt;V$136,0,IF('Indicator Data'!X37&lt;V$135,10,(V$136-'Indicator Data'!X37)/(V$136-V$135)*10)))</f>
        <v>10</v>
      </c>
      <c r="W35" s="2">
        <f>IF('Indicator Data'!AC37="No data","x",IF('Indicator Data'!AC37&gt;W$136,0,IF('Indicator Data'!AC37&lt;W$135,10,(W$136-'Indicator Data'!AC37)/(W$136-W$135)*10)))</f>
        <v>9.9212203389830513</v>
      </c>
      <c r="X35" s="3">
        <f t="shared" si="7"/>
        <v>9.9070734463276846</v>
      </c>
      <c r="Y35" s="5">
        <f t="shared" ref="Y35:Y66" si="8">AVERAGE(S35,P35,X35)</f>
        <v>8.7083805757351751</v>
      </c>
      <c r="Z35" s="83"/>
    </row>
    <row r="36" spans="1:26" s="11" customFormat="1" x14ac:dyDescent="0.25">
      <c r="A36" s="11" t="s">
        <v>387</v>
      </c>
      <c r="B36" s="30" t="s">
        <v>8</v>
      </c>
      <c r="C36" s="30" t="s">
        <v>516</v>
      </c>
      <c r="D36" s="2">
        <f>IF('Indicator Data'!AU38="No data","x",IF('Indicator Data'!AU38&gt;D$136,0,IF('Indicator Data'!AU38&lt;D$135,10,(D$136-'Indicator Data'!AU38)/(D$136-D$135)*10)))</f>
        <v>5.375</v>
      </c>
      <c r="E36" s="132">
        <f>(VLOOKUP($B36,'Indicator Data (national)'!$B$5:$BB$13,51,FALSE)+VLOOKUP($B36,'Indicator Data (national)'!$B$5:$BB$13,52,FALSE)+VLOOKUP($B36,'Indicator Data (national)'!$B$5:$BB$13,53,FALSE))/VLOOKUP($B36,'Indicator Data (national)'!$B$5:$BB$13,50,FALSE)*1000000</f>
        <v>0.20197162002513605</v>
      </c>
      <c r="F36" s="2">
        <f t="shared" si="1"/>
        <v>7.9802837997486398</v>
      </c>
      <c r="G36" s="3">
        <f t="shared" si="2"/>
        <v>6.6776418998743203</v>
      </c>
      <c r="H36" s="2">
        <f>IF('Indicator Data'!AW38="No data","x",IF('Indicator Data'!AW38&gt;H$136,0,IF('Indicator Data'!AW38&lt;H$135,10,(H$136-'Indicator Data'!AW38)/(H$136-H$135)*10)))</f>
        <v>6.8000000000000007</v>
      </c>
      <c r="I36" s="2">
        <f>IF('Indicator Data'!AV38="No data","x",IF('Indicator Data'!AV38&gt;I$136,0,IF('Indicator Data'!AV38&lt;I$135,10,(I$136-'Indicator Data'!AV38)/(I$136-I$135)*10)))</f>
        <v>6.7439999999999998</v>
      </c>
      <c r="J36" s="3">
        <f t="shared" si="3"/>
        <v>6.7720000000000002</v>
      </c>
      <c r="K36" s="5">
        <f t="shared" si="4"/>
        <v>6.7248209499371603</v>
      </c>
      <c r="L36" s="2">
        <f>IF('Indicator Data'!AY38="No data","x",IF('Indicator Data'!AY38^2&gt;L$136,0,IF('Indicator Data'!AY38^2&lt;L$135,10,(L$136-'Indicator Data'!AY38^2)/(L$136-L$135)*10)))</f>
        <v>9.7600939271823091</v>
      </c>
      <c r="M36" s="2" t="str">
        <f>IF(OR('Indicator Data'!AX38=0,'Indicator Data'!AX38="No data"),"x",IF('Indicator Data'!AX38&gt;M$136,0,IF('Indicator Data'!AX38&lt;M$135,10,(M$136-'Indicator Data'!AX38)/(M$136-M$135)*10)))</f>
        <v>x</v>
      </c>
      <c r="N36" s="2">
        <f>IF('Indicator Data'!AZ38="No data","x",IF('Indicator Data'!AZ38&gt;N$136,0,IF('Indicator Data'!AZ38&lt;N$135,10,(N$136-'Indicator Data'!AZ38)/(N$136-N$135)*10)))</f>
        <v>9.7831100000000006</v>
      </c>
      <c r="O36" s="2">
        <f>IF('Indicator Data'!BA38="No data","x",IF('Indicator Data'!BA38&gt;O$136,0,IF('Indicator Data'!BA38&lt;O$135,10,(O$136-'Indicator Data'!BA38)/(O$136-O$135)*10)))</f>
        <v>5.6643342487845336</v>
      </c>
      <c r="P36" s="3">
        <f t="shared" si="5"/>
        <v>8.402512725322282</v>
      </c>
      <c r="Q36" s="2">
        <f>IF('Indicator Data'!BB38="No data","x",IF('Indicator Data'!BB38&gt;Q$136,0,IF('Indicator Data'!BB38&lt;Q$135,10,(Q$136-'Indicator Data'!BB38)/(Q$136-Q$135)*10)))</f>
        <v>8.7111111111111121</v>
      </c>
      <c r="R36" s="2">
        <f>IF('Indicator Data'!BC38="No data","x",IF('Indicator Data'!BC38&gt;R$136,0,IF('Indicator Data'!BC38&lt;R$135,10,(R$136-'Indicator Data'!BC38)/(R$136-R$135)*10)))</f>
        <v>6.9199999999999982</v>
      </c>
      <c r="S36" s="3">
        <f t="shared" si="6"/>
        <v>7.8155555555555551</v>
      </c>
      <c r="T36" s="2">
        <f>IF('Indicator Data'!V38="No data","x",IF('Indicator Data'!V38&gt;T$136,0,IF('Indicator Data'!V38&lt;T$135,10,(T$136-'Indicator Data'!V38)/(T$136-T$135)*10)))</f>
        <v>9.8000000000000007</v>
      </c>
      <c r="U36" s="2">
        <f>IF('Indicator Data'!W38="No data","x",IF('Indicator Data'!W38&gt;U$136,0,IF('Indicator Data'!W38&lt;U$135,10,(U$136-'Indicator Data'!W38)/(U$136-U$135)*10)))</f>
        <v>0</v>
      </c>
      <c r="V36" s="2">
        <f>IF('Indicator Data'!X38="No data","x",IF('Indicator Data'!X38&gt;V$136,0,IF('Indicator Data'!X38&lt;V$135,10,(V$136-'Indicator Data'!X38)/(V$136-V$135)*10)))</f>
        <v>10</v>
      </c>
      <c r="W36" s="2">
        <f>IF('Indicator Data'!AC38="No data","x",IF('Indicator Data'!AC38&gt;W$136,0,IF('Indicator Data'!AC38&lt;W$135,10,(W$136-'Indicator Data'!AC38)/(W$136-W$135)*10)))</f>
        <v>9.9212203389830513</v>
      </c>
      <c r="X36" s="3">
        <f t="shared" si="7"/>
        <v>7.430305084745763</v>
      </c>
      <c r="Y36" s="5">
        <f t="shared" si="8"/>
        <v>7.8827911218745328</v>
      </c>
      <c r="Z36" s="83"/>
    </row>
    <row r="37" spans="1:26" s="11" customFormat="1" x14ac:dyDescent="0.25">
      <c r="A37" s="11" t="s">
        <v>388</v>
      </c>
      <c r="B37" s="30" t="s">
        <v>8</v>
      </c>
      <c r="C37" s="30" t="s">
        <v>517</v>
      </c>
      <c r="D37" s="2">
        <f>IF('Indicator Data'!AU39="No data","x",IF('Indicator Data'!AU39&gt;D$136,0,IF('Indicator Data'!AU39&lt;D$135,10,(D$136-'Indicator Data'!AU39)/(D$136-D$135)*10)))</f>
        <v>5.375</v>
      </c>
      <c r="E37" s="132">
        <f>(VLOOKUP($B37,'Indicator Data (national)'!$B$5:$BB$13,51,FALSE)+VLOOKUP($B37,'Indicator Data (national)'!$B$5:$BB$13,52,FALSE)+VLOOKUP($B37,'Indicator Data (national)'!$B$5:$BB$13,53,FALSE))/VLOOKUP($B37,'Indicator Data (national)'!$B$5:$BB$13,50,FALSE)*1000000</f>
        <v>0.20197162002513605</v>
      </c>
      <c r="F37" s="2">
        <f t="shared" si="1"/>
        <v>7.9802837997486398</v>
      </c>
      <c r="G37" s="3">
        <f t="shared" si="2"/>
        <v>6.6776418998743203</v>
      </c>
      <c r="H37" s="2">
        <f>IF('Indicator Data'!AW39="No data","x",IF('Indicator Data'!AW39&gt;H$136,0,IF('Indicator Data'!AW39&lt;H$135,10,(H$136-'Indicator Data'!AW39)/(H$136-H$135)*10)))</f>
        <v>6.8000000000000007</v>
      </c>
      <c r="I37" s="2">
        <f>IF('Indicator Data'!AV39="No data","x",IF('Indicator Data'!AV39&gt;I$136,0,IF('Indicator Data'!AV39&lt;I$135,10,(I$136-'Indicator Data'!AV39)/(I$136-I$135)*10)))</f>
        <v>6.7439999999999998</v>
      </c>
      <c r="J37" s="3">
        <f t="shared" si="3"/>
        <v>6.7720000000000002</v>
      </c>
      <c r="K37" s="5">
        <f t="shared" si="4"/>
        <v>6.7248209499371603</v>
      </c>
      <c r="L37" s="2">
        <f>IF('Indicator Data'!AY39="No data","x",IF('Indicator Data'!AY39^2&gt;L$136,0,IF('Indicator Data'!AY39^2&lt;L$135,10,(L$136-'Indicator Data'!AY39^2)/(L$136-L$135)*10)))</f>
        <v>9.7600939271823091</v>
      </c>
      <c r="M37" s="2" t="str">
        <f>IF(OR('Indicator Data'!AX39=0,'Indicator Data'!AX39="No data"),"x",IF('Indicator Data'!AX39&gt;M$136,0,IF('Indicator Data'!AX39&lt;M$135,10,(M$136-'Indicator Data'!AX39)/(M$136-M$135)*10)))</f>
        <v>x</v>
      </c>
      <c r="N37" s="2">
        <f>IF('Indicator Data'!AZ39="No data","x",IF('Indicator Data'!AZ39&gt;N$136,0,IF('Indicator Data'!AZ39&lt;N$135,10,(N$136-'Indicator Data'!AZ39)/(N$136-N$135)*10)))</f>
        <v>9.7831100000000006</v>
      </c>
      <c r="O37" s="2">
        <f>IF('Indicator Data'!BA39="No data","x",IF('Indicator Data'!BA39&gt;O$136,0,IF('Indicator Data'!BA39&lt;O$135,10,(O$136-'Indicator Data'!BA39)/(O$136-O$135)*10)))</f>
        <v>5.6643342487845336</v>
      </c>
      <c r="P37" s="3">
        <f t="shared" si="5"/>
        <v>8.402512725322282</v>
      </c>
      <c r="Q37" s="2">
        <f>IF('Indicator Data'!BB39="No data","x",IF('Indicator Data'!BB39&gt;Q$136,0,IF('Indicator Data'!BB39&lt;Q$135,10,(Q$136-'Indicator Data'!BB39)/(Q$136-Q$135)*10)))</f>
        <v>8.7111111111111121</v>
      </c>
      <c r="R37" s="2">
        <f>IF('Indicator Data'!BC39="No data","x",IF('Indicator Data'!BC39&gt;R$136,0,IF('Indicator Data'!BC39&lt;R$135,10,(R$136-'Indicator Data'!BC39)/(R$136-R$135)*10)))</f>
        <v>6.9199999999999982</v>
      </c>
      <c r="S37" s="3">
        <f t="shared" si="6"/>
        <v>7.8155555555555551</v>
      </c>
      <c r="T37" s="2">
        <f>IF('Indicator Data'!V39="No data","x",IF('Indicator Data'!V39&gt;T$136,0,IF('Indicator Data'!V39&lt;T$135,10,(T$136-'Indicator Data'!V39)/(T$136-T$135)*10)))</f>
        <v>9.8000000000000007</v>
      </c>
      <c r="U37" s="2">
        <f>IF('Indicator Data'!W39="No data","x",IF('Indicator Data'!W39&gt;U$136,0,IF('Indicator Data'!W39&lt;U$135,10,(U$136-'Indicator Data'!W39)/(U$136-U$135)*10)))</f>
        <v>1.333333333333335</v>
      </c>
      <c r="V37" s="2">
        <f>IF('Indicator Data'!X39="No data","x",IF('Indicator Data'!X39&gt;V$136,0,IF('Indicator Data'!X39&lt;V$135,10,(V$136-'Indicator Data'!X39)/(V$136-V$135)*10)))</f>
        <v>10</v>
      </c>
      <c r="W37" s="2">
        <f>IF('Indicator Data'!AC39="No data","x",IF('Indicator Data'!AC39&gt;W$136,0,IF('Indicator Data'!AC39&lt;W$135,10,(W$136-'Indicator Data'!AC39)/(W$136-W$135)*10)))</f>
        <v>9.9212203389830513</v>
      </c>
      <c r="X37" s="3">
        <f t="shared" si="7"/>
        <v>7.7636384180790969</v>
      </c>
      <c r="Y37" s="5">
        <f t="shared" si="8"/>
        <v>7.9939022329856444</v>
      </c>
      <c r="Z37" s="83"/>
    </row>
    <row r="38" spans="1:26" s="11" customFormat="1" x14ac:dyDescent="0.25">
      <c r="A38" s="11" t="s">
        <v>389</v>
      </c>
      <c r="B38" s="30" t="s">
        <v>8</v>
      </c>
      <c r="C38" s="30" t="s">
        <v>518</v>
      </c>
      <c r="D38" s="2">
        <f>IF('Indicator Data'!AU40="No data","x",IF('Indicator Data'!AU40&gt;D$136,0,IF('Indicator Data'!AU40&lt;D$135,10,(D$136-'Indicator Data'!AU40)/(D$136-D$135)*10)))</f>
        <v>5.375</v>
      </c>
      <c r="E38" s="132">
        <f>(VLOOKUP($B38,'Indicator Data (national)'!$B$5:$BB$13,51,FALSE)+VLOOKUP($B38,'Indicator Data (national)'!$B$5:$BB$13,52,FALSE)+VLOOKUP($B38,'Indicator Data (national)'!$B$5:$BB$13,53,FALSE))/VLOOKUP($B38,'Indicator Data (national)'!$B$5:$BB$13,50,FALSE)*1000000</f>
        <v>0.20197162002513605</v>
      </c>
      <c r="F38" s="2">
        <f t="shared" si="1"/>
        <v>7.9802837997486398</v>
      </c>
      <c r="G38" s="3">
        <f t="shared" si="2"/>
        <v>6.6776418998743203</v>
      </c>
      <c r="H38" s="2">
        <f>IF('Indicator Data'!AW40="No data","x",IF('Indicator Data'!AW40&gt;H$136,0,IF('Indicator Data'!AW40&lt;H$135,10,(H$136-'Indicator Data'!AW40)/(H$136-H$135)*10)))</f>
        <v>6.8000000000000007</v>
      </c>
      <c r="I38" s="2">
        <f>IF('Indicator Data'!AV40="No data","x",IF('Indicator Data'!AV40&gt;I$136,0,IF('Indicator Data'!AV40&lt;I$135,10,(I$136-'Indicator Data'!AV40)/(I$136-I$135)*10)))</f>
        <v>6.7439999999999998</v>
      </c>
      <c r="J38" s="3">
        <f t="shared" si="3"/>
        <v>6.7720000000000002</v>
      </c>
      <c r="K38" s="5">
        <f t="shared" si="4"/>
        <v>6.7248209499371603</v>
      </c>
      <c r="L38" s="2">
        <f>IF('Indicator Data'!AY40="No data","x",IF('Indicator Data'!AY40^2&gt;L$136,0,IF('Indicator Data'!AY40^2&lt;L$135,10,(L$136-'Indicator Data'!AY40^2)/(L$136-L$135)*10)))</f>
        <v>9.7600939271823091</v>
      </c>
      <c r="M38" s="2" t="str">
        <f>IF(OR('Indicator Data'!AX40=0,'Indicator Data'!AX40="No data"),"x",IF('Indicator Data'!AX40&gt;M$136,0,IF('Indicator Data'!AX40&lt;M$135,10,(M$136-'Indicator Data'!AX40)/(M$136-M$135)*10)))</f>
        <v>x</v>
      </c>
      <c r="N38" s="2">
        <f>IF('Indicator Data'!AZ40="No data","x",IF('Indicator Data'!AZ40&gt;N$136,0,IF('Indicator Data'!AZ40&lt;N$135,10,(N$136-'Indicator Data'!AZ40)/(N$136-N$135)*10)))</f>
        <v>9.7831100000000006</v>
      </c>
      <c r="O38" s="2">
        <f>IF('Indicator Data'!BA40="No data","x",IF('Indicator Data'!BA40&gt;O$136,0,IF('Indicator Data'!BA40&lt;O$135,10,(O$136-'Indicator Data'!BA40)/(O$136-O$135)*10)))</f>
        <v>5.6643342487845336</v>
      </c>
      <c r="P38" s="3">
        <f t="shared" si="5"/>
        <v>8.402512725322282</v>
      </c>
      <c r="Q38" s="2">
        <f>IF('Indicator Data'!BB40="No data","x",IF('Indicator Data'!BB40&gt;Q$136,0,IF('Indicator Data'!BB40&lt;Q$135,10,(Q$136-'Indicator Data'!BB40)/(Q$136-Q$135)*10)))</f>
        <v>8.7111111111111121</v>
      </c>
      <c r="R38" s="2">
        <f>IF('Indicator Data'!BC40="No data","x",IF('Indicator Data'!BC40&gt;R$136,0,IF('Indicator Data'!BC40&lt;R$135,10,(R$136-'Indicator Data'!BC40)/(R$136-R$135)*10)))</f>
        <v>6.9199999999999982</v>
      </c>
      <c r="S38" s="3">
        <f t="shared" si="6"/>
        <v>7.8155555555555551</v>
      </c>
      <c r="T38" s="2">
        <f>IF('Indicator Data'!V40="No data","x",IF('Indicator Data'!V40&gt;T$136,0,IF('Indicator Data'!V40&lt;T$135,10,(T$136-'Indicator Data'!V40)/(T$136-T$135)*10)))</f>
        <v>9.8000000000000007</v>
      </c>
      <c r="U38" s="2">
        <f>IF('Indicator Data'!W40="No data","x",IF('Indicator Data'!W40&gt;U$136,0,IF('Indicator Data'!W40&lt;U$135,10,(U$136-'Indicator Data'!W40)/(U$136-U$135)*10)))</f>
        <v>0.61111111111111105</v>
      </c>
      <c r="V38" s="2">
        <f>IF('Indicator Data'!X40="No data","x",IF('Indicator Data'!X40&gt;V$136,0,IF('Indicator Data'!X40&lt;V$135,10,(V$136-'Indicator Data'!X40)/(V$136-V$135)*10)))</f>
        <v>10</v>
      </c>
      <c r="W38" s="2">
        <f>IF('Indicator Data'!AC40="No data","x",IF('Indicator Data'!AC40&gt;W$136,0,IF('Indicator Data'!AC40&lt;W$135,10,(W$136-'Indicator Data'!AC40)/(W$136-W$135)*10)))</f>
        <v>9.9212203389830513</v>
      </c>
      <c r="X38" s="3">
        <f t="shared" si="7"/>
        <v>7.5830828625235407</v>
      </c>
      <c r="Y38" s="5">
        <f t="shared" si="8"/>
        <v>7.9337170478004593</v>
      </c>
      <c r="Z38" s="83"/>
    </row>
    <row r="39" spans="1:26" s="11" customFormat="1" x14ac:dyDescent="0.25">
      <c r="A39" s="11" t="s">
        <v>390</v>
      </c>
      <c r="B39" s="30" t="s">
        <v>8</v>
      </c>
      <c r="C39" s="30" t="s">
        <v>519</v>
      </c>
      <c r="D39" s="2">
        <f>IF('Indicator Data'!AU41="No data","x",IF('Indicator Data'!AU41&gt;D$136,0,IF('Indicator Data'!AU41&lt;D$135,10,(D$136-'Indicator Data'!AU41)/(D$136-D$135)*10)))</f>
        <v>5.375</v>
      </c>
      <c r="E39" s="132">
        <f>(VLOOKUP($B39,'Indicator Data (national)'!$B$5:$BB$13,51,FALSE)+VLOOKUP($B39,'Indicator Data (national)'!$B$5:$BB$13,52,FALSE)+VLOOKUP($B39,'Indicator Data (national)'!$B$5:$BB$13,53,FALSE))/VLOOKUP($B39,'Indicator Data (national)'!$B$5:$BB$13,50,FALSE)*1000000</f>
        <v>0.20197162002513605</v>
      </c>
      <c r="F39" s="2">
        <f t="shared" si="1"/>
        <v>7.9802837997486398</v>
      </c>
      <c r="G39" s="3">
        <f t="shared" si="2"/>
        <v>6.6776418998743203</v>
      </c>
      <c r="H39" s="2">
        <f>IF('Indicator Data'!AW41="No data","x",IF('Indicator Data'!AW41&gt;H$136,0,IF('Indicator Data'!AW41&lt;H$135,10,(H$136-'Indicator Data'!AW41)/(H$136-H$135)*10)))</f>
        <v>6.8000000000000007</v>
      </c>
      <c r="I39" s="2">
        <f>IF('Indicator Data'!AV41="No data","x",IF('Indicator Data'!AV41&gt;I$136,0,IF('Indicator Data'!AV41&lt;I$135,10,(I$136-'Indicator Data'!AV41)/(I$136-I$135)*10)))</f>
        <v>6.7439999999999998</v>
      </c>
      <c r="J39" s="3">
        <f t="shared" si="3"/>
        <v>6.7720000000000002</v>
      </c>
      <c r="K39" s="5">
        <f t="shared" si="4"/>
        <v>6.7248209499371603</v>
      </c>
      <c r="L39" s="2">
        <f>IF('Indicator Data'!AY41="No data","x",IF('Indicator Data'!AY41^2&gt;L$136,0,IF('Indicator Data'!AY41^2&lt;L$135,10,(L$136-'Indicator Data'!AY41^2)/(L$136-L$135)*10)))</f>
        <v>9.7600939271823091</v>
      </c>
      <c r="M39" s="2" t="str">
        <f>IF(OR('Indicator Data'!AX41=0,'Indicator Data'!AX41="No data"),"x",IF('Indicator Data'!AX41&gt;M$136,0,IF('Indicator Data'!AX41&lt;M$135,10,(M$136-'Indicator Data'!AX41)/(M$136-M$135)*10)))</f>
        <v>x</v>
      </c>
      <c r="N39" s="2">
        <f>IF('Indicator Data'!AZ41="No data","x",IF('Indicator Data'!AZ41&gt;N$136,0,IF('Indicator Data'!AZ41&lt;N$135,10,(N$136-'Indicator Data'!AZ41)/(N$136-N$135)*10)))</f>
        <v>9.7831100000000006</v>
      </c>
      <c r="O39" s="2">
        <f>IF('Indicator Data'!BA41="No data","x",IF('Indicator Data'!BA41&gt;O$136,0,IF('Indicator Data'!BA41&lt;O$135,10,(O$136-'Indicator Data'!BA41)/(O$136-O$135)*10)))</f>
        <v>5.6643342487845336</v>
      </c>
      <c r="P39" s="3">
        <f t="shared" si="5"/>
        <v>8.402512725322282</v>
      </c>
      <c r="Q39" s="2">
        <f>IF('Indicator Data'!BB41="No data","x",IF('Indicator Data'!BB41&gt;Q$136,0,IF('Indicator Data'!BB41&lt;Q$135,10,(Q$136-'Indicator Data'!BB41)/(Q$136-Q$135)*10)))</f>
        <v>8.7111111111111121</v>
      </c>
      <c r="R39" s="2">
        <f>IF('Indicator Data'!BC41="No data","x",IF('Indicator Data'!BC41&gt;R$136,0,IF('Indicator Data'!BC41&lt;R$135,10,(R$136-'Indicator Data'!BC41)/(R$136-R$135)*10)))</f>
        <v>6.9199999999999982</v>
      </c>
      <c r="S39" s="3">
        <f t="shared" si="6"/>
        <v>7.8155555555555551</v>
      </c>
      <c r="T39" s="2">
        <f>IF('Indicator Data'!V41="No data","x",IF('Indicator Data'!V41&gt;T$136,0,IF('Indicator Data'!V41&lt;T$135,10,(T$136-'Indicator Data'!V41)/(T$136-T$135)*10)))</f>
        <v>9.8000000000000007</v>
      </c>
      <c r="U39" s="2">
        <f>IF('Indicator Data'!W41="No data","x",IF('Indicator Data'!W41&gt;U$136,0,IF('Indicator Data'!W41&lt;U$135,10,(U$136-'Indicator Data'!W41)/(U$136-U$135)*10)))</f>
        <v>5.8888888888888893</v>
      </c>
      <c r="V39" s="2">
        <f>IF('Indicator Data'!X41="No data","x",IF('Indicator Data'!X41&gt;V$136,0,IF('Indicator Data'!X41&lt;V$135,10,(V$136-'Indicator Data'!X41)/(V$136-V$135)*10)))</f>
        <v>10</v>
      </c>
      <c r="W39" s="2">
        <f>IF('Indicator Data'!AC41="No data","x",IF('Indicator Data'!AC41&gt;W$136,0,IF('Indicator Data'!AC41&lt;W$135,10,(W$136-'Indicator Data'!AC41)/(W$136-W$135)*10)))</f>
        <v>9.9212203389830513</v>
      </c>
      <c r="X39" s="3">
        <f t="shared" si="7"/>
        <v>8.9025273069679862</v>
      </c>
      <c r="Y39" s="5">
        <f t="shared" si="8"/>
        <v>8.373531862615275</v>
      </c>
      <c r="Z39" s="83"/>
    </row>
    <row r="40" spans="1:26" s="11" customFormat="1" x14ac:dyDescent="0.25">
      <c r="A40" s="11" t="s">
        <v>391</v>
      </c>
      <c r="B40" s="30" t="s">
        <v>8</v>
      </c>
      <c r="C40" s="30" t="s">
        <v>520</v>
      </c>
      <c r="D40" s="2">
        <f>IF('Indicator Data'!AU42="No data","x",IF('Indicator Data'!AU42&gt;D$136,0,IF('Indicator Data'!AU42&lt;D$135,10,(D$136-'Indicator Data'!AU42)/(D$136-D$135)*10)))</f>
        <v>5.375</v>
      </c>
      <c r="E40" s="132">
        <f>(VLOOKUP($B40,'Indicator Data (national)'!$B$5:$BB$13,51,FALSE)+VLOOKUP($B40,'Indicator Data (national)'!$B$5:$BB$13,52,FALSE)+VLOOKUP($B40,'Indicator Data (national)'!$B$5:$BB$13,53,FALSE))/VLOOKUP($B40,'Indicator Data (national)'!$B$5:$BB$13,50,FALSE)*1000000</f>
        <v>0.20197162002513605</v>
      </c>
      <c r="F40" s="2">
        <f t="shared" si="1"/>
        <v>7.9802837997486398</v>
      </c>
      <c r="G40" s="3">
        <f t="shared" si="2"/>
        <v>6.6776418998743203</v>
      </c>
      <c r="H40" s="2">
        <f>IF('Indicator Data'!AW42="No data","x",IF('Indicator Data'!AW42&gt;H$136,0,IF('Indicator Data'!AW42&lt;H$135,10,(H$136-'Indicator Data'!AW42)/(H$136-H$135)*10)))</f>
        <v>6.8000000000000007</v>
      </c>
      <c r="I40" s="2">
        <f>IF('Indicator Data'!AV42="No data","x",IF('Indicator Data'!AV42&gt;I$136,0,IF('Indicator Data'!AV42&lt;I$135,10,(I$136-'Indicator Data'!AV42)/(I$136-I$135)*10)))</f>
        <v>6.7439999999999998</v>
      </c>
      <c r="J40" s="3">
        <f t="shared" si="3"/>
        <v>6.7720000000000002</v>
      </c>
      <c r="K40" s="5">
        <f t="shared" si="4"/>
        <v>6.7248209499371603</v>
      </c>
      <c r="L40" s="2">
        <f>IF('Indicator Data'!AY42="No data","x",IF('Indicator Data'!AY42^2&gt;L$136,0,IF('Indicator Data'!AY42^2&lt;L$135,10,(L$136-'Indicator Data'!AY42^2)/(L$136-L$135)*10)))</f>
        <v>9.7600939271823091</v>
      </c>
      <c r="M40" s="2" t="str">
        <f>IF(OR('Indicator Data'!AX42=0,'Indicator Data'!AX42="No data"),"x",IF('Indicator Data'!AX42&gt;M$136,0,IF('Indicator Data'!AX42&lt;M$135,10,(M$136-'Indicator Data'!AX42)/(M$136-M$135)*10)))</f>
        <v>x</v>
      </c>
      <c r="N40" s="2">
        <f>IF('Indicator Data'!AZ42="No data","x",IF('Indicator Data'!AZ42&gt;N$136,0,IF('Indicator Data'!AZ42&lt;N$135,10,(N$136-'Indicator Data'!AZ42)/(N$136-N$135)*10)))</f>
        <v>9.7831100000000006</v>
      </c>
      <c r="O40" s="2">
        <f>IF('Indicator Data'!BA42="No data","x",IF('Indicator Data'!BA42&gt;O$136,0,IF('Indicator Data'!BA42&lt;O$135,10,(O$136-'Indicator Data'!BA42)/(O$136-O$135)*10)))</f>
        <v>5.6643342487845336</v>
      </c>
      <c r="P40" s="3">
        <f t="shared" si="5"/>
        <v>8.402512725322282</v>
      </c>
      <c r="Q40" s="2">
        <f>IF('Indicator Data'!BB42="No data","x",IF('Indicator Data'!BB42&gt;Q$136,0,IF('Indicator Data'!BB42&lt;Q$135,10,(Q$136-'Indicator Data'!BB42)/(Q$136-Q$135)*10)))</f>
        <v>8.7111111111111121</v>
      </c>
      <c r="R40" s="2">
        <f>IF('Indicator Data'!BC42="No data","x",IF('Indicator Data'!BC42&gt;R$136,0,IF('Indicator Data'!BC42&lt;R$135,10,(R$136-'Indicator Data'!BC42)/(R$136-R$135)*10)))</f>
        <v>6.9199999999999982</v>
      </c>
      <c r="S40" s="3">
        <f t="shared" si="6"/>
        <v>7.8155555555555551</v>
      </c>
      <c r="T40" s="2">
        <f>IF('Indicator Data'!V42="No data","x",IF('Indicator Data'!V42&gt;T$136,0,IF('Indicator Data'!V42&lt;T$135,10,(T$136-'Indicator Data'!V42)/(T$136-T$135)*10)))</f>
        <v>9.8000000000000007</v>
      </c>
      <c r="U40" s="2">
        <f>IF('Indicator Data'!W42="No data","x",IF('Indicator Data'!W42&gt;U$136,0,IF('Indicator Data'!W42&lt;U$135,10,(U$136-'Indicator Data'!W42)/(U$136-U$135)*10)))</f>
        <v>0</v>
      </c>
      <c r="V40" s="2">
        <f>IF('Indicator Data'!X42="No data","x",IF('Indicator Data'!X42&gt;V$136,0,IF('Indicator Data'!X42&lt;V$135,10,(V$136-'Indicator Data'!X42)/(V$136-V$135)*10)))</f>
        <v>10</v>
      </c>
      <c r="W40" s="2">
        <f>IF('Indicator Data'!AC42="No data","x",IF('Indicator Data'!AC42&gt;W$136,0,IF('Indicator Data'!AC42&lt;W$135,10,(W$136-'Indicator Data'!AC42)/(W$136-W$135)*10)))</f>
        <v>9.9212203389830513</v>
      </c>
      <c r="X40" s="3">
        <f t="shared" si="7"/>
        <v>7.430305084745763</v>
      </c>
      <c r="Y40" s="5">
        <f t="shared" si="8"/>
        <v>7.8827911218745328</v>
      </c>
      <c r="Z40" s="83"/>
    </row>
    <row r="41" spans="1:26" s="11" customFormat="1" x14ac:dyDescent="0.25">
      <c r="A41" s="11" t="s">
        <v>392</v>
      </c>
      <c r="B41" s="30" t="s">
        <v>10</v>
      </c>
      <c r="C41" s="30" t="s">
        <v>521</v>
      </c>
      <c r="D41" s="2">
        <f>IF('Indicator Data'!AU43="No data","x",IF('Indicator Data'!AU43&gt;D$136,0,IF('Indicator Data'!AU43&lt;D$135,10,(D$136-'Indicator Data'!AU43)/(D$136-D$135)*10)))</f>
        <v>4.833333333333325</v>
      </c>
      <c r="E41" s="132">
        <f>(VLOOKUP($B41,'Indicator Data (national)'!$B$5:$BB$13,51,FALSE)+VLOOKUP($B41,'Indicator Data (national)'!$B$5:$BB$13,52,FALSE)+VLOOKUP($B41,'Indicator Data (national)'!$B$5:$BB$13,53,FALSE))/VLOOKUP($B41,'Indicator Data (national)'!$B$5:$BB$13,50,FALSE)*1000000</f>
        <v>0.68229420350824688</v>
      </c>
      <c r="F41" s="2">
        <f t="shared" si="1"/>
        <v>3.1770579649175312</v>
      </c>
      <c r="G41" s="3">
        <f t="shared" si="2"/>
        <v>4.0051956491254277</v>
      </c>
      <c r="H41" s="2">
        <f>IF('Indicator Data'!AW43="No data","x",IF('Indicator Data'!AW43&gt;H$136,0,IF('Indicator Data'!AW43&lt;H$135,10,(H$136-'Indicator Data'!AW43)/(H$136-H$135)*10)))</f>
        <v>7</v>
      </c>
      <c r="I41" s="2">
        <f>IF('Indicator Data'!AV43="No data","x",IF('Indicator Data'!AV43&gt;I$136,0,IF('Indicator Data'!AV43&lt;I$135,10,(I$136-'Indicator Data'!AV43)/(I$136-I$135)*10)))</f>
        <v>6.8639999999999999</v>
      </c>
      <c r="J41" s="3">
        <f t="shared" si="3"/>
        <v>6.9320000000000004</v>
      </c>
      <c r="K41" s="5">
        <f t="shared" si="4"/>
        <v>5.468597824562714</v>
      </c>
      <c r="L41" s="2">
        <f>IF('Indicator Data'!AY43="No data","x",IF('Indicator Data'!AY43^2&gt;L$136,0,IF('Indicator Data'!AY43^2&lt;L$135,10,(L$136-'Indicator Data'!AY43^2)/(L$136-L$135)*10)))</f>
        <v>7.2136368730900005</v>
      </c>
      <c r="M41" s="2" t="str">
        <f>IF(OR('Indicator Data'!AX43=0,'Indicator Data'!AX43="No data"),"x",IF('Indicator Data'!AX43&gt;M$136,0,IF('Indicator Data'!AX43&lt;M$135,10,(M$136-'Indicator Data'!AX43)/(M$136-M$135)*10)))</f>
        <v>x</v>
      </c>
      <c r="N41" s="2">
        <f>IF('Indicator Data'!AZ43="No data","x",IF('Indicator Data'!AZ43&gt;N$136,0,IF('Indicator Data'!AZ43&lt;N$135,10,(N$136-'Indicator Data'!AZ43)/(N$136-N$135)*10)))</f>
        <v>9.4630899999999993</v>
      </c>
      <c r="O41" s="2">
        <f>IF('Indicator Data'!BA43="No data","x",IF('Indicator Data'!BA43&gt;O$136,0,IF('Indicator Data'!BA43&lt;O$135,10,(O$136-'Indicator Data'!BA43)/(O$136-O$135)*10)))</f>
        <v>4.5609045990777943</v>
      </c>
      <c r="P41" s="3">
        <f t="shared" si="5"/>
        <v>7.0792104907225983</v>
      </c>
      <c r="Q41" s="2">
        <f>IF('Indicator Data'!BB43="No data","x",IF('Indicator Data'!BB43&gt;Q$136,0,IF('Indicator Data'!BB43&lt;Q$135,10,(Q$136-'Indicator Data'!BB43)/(Q$136-Q$135)*10)))</f>
        <v>8.155555555555555</v>
      </c>
      <c r="R41" s="2">
        <f>IF('Indicator Data'!BC43="No data","x",IF('Indicator Data'!BC43&gt;R$136,0,IF('Indicator Data'!BC43&lt;R$135,10,(R$136-'Indicator Data'!BC43)/(R$136-R$135)*10)))</f>
        <v>10</v>
      </c>
      <c r="S41" s="3">
        <f t="shared" si="6"/>
        <v>9.0777777777777775</v>
      </c>
      <c r="T41" s="2">
        <f>IF('Indicator Data'!V43="No data","x",IF('Indicator Data'!V43&gt;T$136,0,IF('Indicator Data'!V43&lt;T$135,10,(T$136-'Indicator Data'!V43)/(T$136-T$135)*10)))</f>
        <v>9.6750000000000007</v>
      </c>
      <c r="U41" s="2">
        <f>IF('Indicator Data'!W43="No data","x",IF('Indicator Data'!W43&gt;U$136,0,IF('Indicator Data'!W43&lt;U$135,10,(U$136-'Indicator Data'!W43)/(U$136-U$135)*10)))</f>
        <v>3.0651293088315299</v>
      </c>
      <c r="V41" s="2">
        <f>IF('Indicator Data'!X43="No data","x",IF('Indicator Data'!X43&gt;V$136,0,IF('Indicator Data'!X43&lt;V$135,10,(V$136-'Indicator Data'!X43)/(V$136-V$135)*10)))</f>
        <v>6.1538461538461542</v>
      </c>
      <c r="W41" s="2">
        <f>IF('Indicator Data'!AC43="No data","x",IF('Indicator Data'!AC43&gt;W$136,0,IF('Indicator Data'!AC43&lt;W$135,10,(W$136-'Indicator Data'!AC43)/(W$136-W$135)*10)))</f>
        <v>9.7324745762711871</v>
      </c>
      <c r="X41" s="3">
        <f t="shared" si="7"/>
        <v>7.1566125097372177</v>
      </c>
      <c r="Y41" s="5">
        <f t="shared" si="8"/>
        <v>7.7712002594125318</v>
      </c>
      <c r="Z41" s="83"/>
    </row>
    <row r="42" spans="1:26" s="11" customFormat="1" x14ac:dyDescent="0.25">
      <c r="A42" s="11" t="s">
        <v>393</v>
      </c>
      <c r="B42" s="30" t="s">
        <v>10</v>
      </c>
      <c r="C42" s="30" t="s">
        <v>522</v>
      </c>
      <c r="D42" s="2">
        <f>IF('Indicator Data'!AU44="No data","x",IF('Indicator Data'!AU44&gt;D$136,0,IF('Indicator Data'!AU44&lt;D$135,10,(D$136-'Indicator Data'!AU44)/(D$136-D$135)*10)))</f>
        <v>4.833333333333325</v>
      </c>
      <c r="E42" s="132">
        <f>(VLOOKUP($B42,'Indicator Data (national)'!$B$5:$BB$13,51,FALSE)+VLOOKUP($B42,'Indicator Data (national)'!$B$5:$BB$13,52,FALSE)+VLOOKUP($B42,'Indicator Data (national)'!$B$5:$BB$13,53,FALSE))/VLOOKUP($B42,'Indicator Data (national)'!$B$5:$BB$13,50,FALSE)*1000000</f>
        <v>0.68229420350824688</v>
      </c>
      <c r="F42" s="2">
        <f t="shared" si="1"/>
        <v>3.1770579649175312</v>
      </c>
      <c r="G42" s="3">
        <f t="shared" si="2"/>
        <v>4.0051956491254277</v>
      </c>
      <c r="H42" s="2">
        <f>IF('Indicator Data'!AW44="No data","x",IF('Indicator Data'!AW44&gt;H$136,0,IF('Indicator Data'!AW44&lt;H$135,10,(H$136-'Indicator Data'!AW44)/(H$136-H$135)*10)))</f>
        <v>7</v>
      </c>
      <c r="I42" s="2">
        <f>IF('Indicator Data'!AV44="No data","x",IF('Indicator Data'!AV44&gt;I$136,0,IF('Indicator Data'!AV44&lt;I$135,10,(I$136-'Indicator Data'!AV44)/(I$136-I$135)*10)))</f>
        <v>6.8639999999999999</v>
      </c>
      <c r="J42" s="3">
        <f t="shared" si="3"/>
        <v>6.9320000000000004</v>
      </c>
      <c r="K42" s="5">
        <f t="shared" si="4"/>
        <v>5.468597824562714</v>
      </c>
      <c r="L42" s="2">
        <f>IF('Indicator Data'!AY44="No data","x",IF('Indicator Data'!AY44^2&gt;L$136,0,IF('Indicator Data'!AY44^2&lt;L$135,10,(L$136-'Indicator Data'!AY44^2)/(L$136-L$135)*10)))</f>
        <v>7.2136368730900005</v>
      </c>
      <c r="M42" s="2" t="str">
        <f>IF(OR('Indicator Data'!AX44=0,'Indicator Data'!AX44="No data"),"x",IF('Indicator Data'!AX44&gt;M$136,0,IF('Indicator Data'!AX44&lt;M$135,10,(M$136-'Indicator Data'!AX44)/(M$136-M$135)*10)))</f>
        <v>x</v>
      </c>
      <c r="N42" s="2">
        <f>IF('Indicator Data'!AZ44="No data","x",IF('Indicator Data'!AZ44&gt;N$136,0,IF('Indicator Data'!AZ44&lt;N$135,10,(N$136-'Indicator Data'!AZ44)/(N$136-N$135)*10)))</f>
        <v>9.4630899999999993</v>
      </c>
      <c r="O42" s="2">
        <f>IF('Indicator Data'!BA44="No data","x",IF('Indicator Data'!BA44&gt;O$136,0,IF('Indicator Data'!BA44&lt;O$135,10,(O$136-'Indicator Data'!BA44)/(O$136-O$135)*10)))</f>
        <v>4.5609045990777943</v>
      </c>
      <c r="P42" s="3">
        <f t="shared" si="5"/>
        <v>7.0792104907225983</v>
      </c>
      <c r="Q42" s="2">
        <f>IF('Indicator Data'!BB44="No data","x",IF('Indicator Data'!BB44&gt;Q$136,0,IF('Indicator Data'!BB44&lt;Q$135,10,(Q$136-'Indicator Data'!BB44)/(Q$136-Q$135)*10)))</f>
        <v>8.155555555555555</v>
      </c>
      <c r="R42" s="2">
        <f>IF('Indicator Data'!BC44="No data","x",IF('Indicator Data'!BC44&gt;R$136,0,IF('Indicator Data'!BC44&lt;R$135,10,(R$136-'Indicator Data'!BC44)/(R$136-R$135)*10)))</f>
        <v>10</v>
      </c>
      <c r="S42" s="3">
        <f t="shared" si="6"/>
        <v>9.0777777777777775</v>
      </c>
      <c r="T42" s="2">
        <f>IF('Indicator Data'!V44="No data","x",IF('Indicator Data'!V44&gt;T$136,0,IF('Indicator Data'!V44&lt;T$135,10,(T$136-'Indicator Data'!V44)/(T$136-T$135)*10)))</f>
        <v>9.6750000000000007</v>
      </c>
      <c r="U42" s="2">
        <f>IF('Indicator Data'!W44="No data","x",IF('Indicator Data'!W44&gt;U$136,0,IF('Indicator Data'!W44&lt;U$135,10,(U$136-'Indicator Data'!W44)/(U$136-U$135)*10)))</f>
        <v>3.1952536677086507</v>
      </c>
      <c r="V42" s="2">
        <f>IF('Indicator Data'!X44="No data","x",IF('Indicator Data'!X44&gt;V$136,0,IF('Indicator Data'!X44&lt;V$135,10,(V$136-'Indicator Data'!X44)/(V$136-V$135)*10)))</f>
        <v>6.1538461538461542</v>
      </c>
      <c r="W42" s="2">
        <f>IF('Indicator Data'!AC44="No data","x",IF('Indicator Data'!AC44&gt;W$136,0,IF('Indicator Data'!AC44&lt;W$135,10,(W$136-'Indicator Data'!AC44)/(W$136-W$135)*10)))</f>
        <v>9.7324745762711871</v>
      </c>
      <c r="X42" s="3">
        <f t="shared" si="7"/>
        <v>7.1891435994564983</v>
      </c>
      <c r="Y42" s="5">
        <f t="shared" si="8"/>
        <v>7.7820439559856256</v>
      </c>
      <c r="Z42" s="83"/>
    </row>
    <row r="43" spans="1:26" s="11" customFormat="1" x14ac:dyDescent="0.25">
      <c r="A43" s="11" t="s">
        <v>394</v>
      </c>
      <c r="B43" s="30" t="s">
        <v>10</v>
      </c>
      <c r="C43" s="30" t="s">
        <v>523</v>
      </c>
      <c r="D43" s="2">
        <f>IF('Indicator Data'!AU45="No data","x",IF('Indicator Data'!AU45&gt;D$136,0,IF('Indicator Data'!AU45&lt;D$135,10,(D$136-'Indicator Data'!AU45)/(D$136-D$135)*10)))</f>
        <v>4.833333333333325</v>
      </c>
      <c r="E43" s="132">
        <f>(VLOOKUP($B43,'Indicator Data (national)'!$B$5:$BB$13,51,FALSE)+VLOOKUP($B43,'Indicator Data (national)'!$B$5:$BB$13,52,FALSE)+VLOOKUP($B43,'Indicator Data (national)'!$B$5:$BB$13,53,FALSE))/VLOOKUP($B43,'Indicator Data (national)'!$B$5:$BB$13,50,FALSE)*1000000</f>
        <v>0.68229420350824688</v>
      </c>
      <c r="F43" s="2">
        <f t="shared" si="1"/>
        <v>3.1770579649175312</v>
      </c>
      <c r="G43" s="3">
        <f t="shared" si="2"/>
        <v>4.0051956491254277</v>
      </c>
      <c r="H43" s="2">
        <f>IF('Indicator Data'!AW45="No data","x",IF('Indicator Data'!AW45&gt;H$136,0,IF('Indicator Data'!AW45&lt;H$135,10,(H$136-'Indicator Data'!AW45)/(H$136-H$135)*10)))</f>
        <v>7</v>
      </c>
      <c r="I43" s="2">
        <f>IF('Indicator Data'!AV45="No data","x",IF('Indicator Data'!AV45&gt;I$136,0,IF('Indicator Data'!AV45&lt;I$135,10,(I$136-'Indicator Data'!AV45)/(I$136-I$135)*10)))</f>
        <v>6.8639999999999999</v>
      </c>
      <c r="J43" s="3">
        <f t="shared" si="3"/>
        <v>6.9320000000000004</v>
      </c>
      <c r="K43" s="5">
        <f t="shared" si="4"/>
        <v>5.468597824562714</v>
      </c>
      <c r="L43" s="2">
        <f>IF('Indicator Data'!AY45="No data","x",IF('Indicator Data'!AY45^2&gt;L$136,0,IF('Indicator Data'!AY45^2&lt;L$135,10,(L$136-'Indicator Data'!AY45^2)/(L$136-L$135)*10)))</f>
        <v>7.2136368730900005</v>
      </c>
      <c r="M43" s="2" t="str">
        <f>IF(OR('Indicator Data'!AX45=0,'Indicator Data'!AX45="No data"),"x",IF('Indicator Data'!AX45&gt;M$136,0,IF('Indicator Data'!AX45&lt;M$135,10,(M$136-'Indicator Data'!AX45)/(M$136-M$135)*10)))</f>
        <v>x</v>
      </c>
      <c r="N43" s="2">
        <f>IF('Indicator Data'!AZ45="No data","x",IF('Indicator Data'!AZ45&gt;N$136,0,IF('Indicator Data'!AZ45&lt;N$135,10,(N$136-'Indicator Data'!AZ45)/(N$136-N$135)*10)))</f>
        <v>9.4630899999999993</v>
      </c>
      <c r="O43" s="2">
        <f>IF('Indicator Data'!BA45="No data","x",IF('Indicator Data'!BA45&gt;O$136,0,IF('Indicator Data'!BA45&lt;O$135,10,(O$136-'Indicator Data'!BA45)/(O$136-O$135)*10)))</f>
        <v>4.5609045990777943</v>
      </c>
      <c r="P43" s="3">
        <f t="shared" si="5"/>
        <v>7.0792104907225983</v>
      </c>
      <c r="Q43" s="2">
        <f>IF('Indicator Data'!BB45="No data","x",IF('Indicator Data'!BB45&gt;Q$136,0,IF('Indicator Data'!BB45&lt;Q$135,10,(Q$136-'Indicator Data'!BB45)/(Q$136-Q$135)*10)))</f>
        <v>8.155555555555555</v>
      </c>
      <c r="R43" s="2">
        <f>IF('Indicator Data'!BC45="No data","x",IF('Indicator Data'!BC45&gt;R$136,0,IF('Indicator Data'!BC45&lt;R$135,10,(R$136-'Indicator Data'!BC45)/(R$136-R$135)*10)))</f>
        <v>10</v>
      </c>
      <c r="S43" s="3">
        <f t="shared" si="6"/>
        <v>9.0777777777777775</v>
      </c>
      <c r="T43" s="2">
        <f>IF('Indicator Data'!V45="No data","x",IF('Indicator Data'!V45&gt;T$136,0,IF('Indicator Data'!V45&lt;T$135,10,(T$136-'Indicator Data'!V45)/(T$136-T$135)*10)))</f>
        <v>9.6750000000000007</v>
      </c>
      <c r="U43" s="2">
        <f>IF('Indicator Data'!W45="No data","x",IF('Indicator Data'!W45&gt;U$136,0,IF('Indicator Data'!W45&lt;U$135,10,(U$136-'Indicator Data'!W45)/(U$136-U$135)*10)))</f>
        <v>1.626076071992216</v>
      </c>
      <c r="V43" s="2">
        <f>IF('Indicator Data'!X45="No data","x",IF('Indicator Data'!X45&gt;V$136,0,IF('Indicator Data'!X45&lt;V$135,10,(V$136-'Indicator Data'!X45)/(V$136-V$135)*10)))</f>
        <v>6.1538461538461542</v>
      </c>
      <c r="W43" s="2">
        <f>IF('Indicator Data'!AC45="No data","x",IF('Indicator Data'!AC45&gt;W$136,0,IF('Indicator Data'!AC45&lt;W$135,10,(W$136-'Indicator Data'!AC45)/(W$136-W$135)*10)))</f>
        <v>9.7324745762711871</v>
      </c>
      <c r="X43" s="3">
        <f t="shared" si="7"/>
        <v>6.7968492005273893</v>
      </c>
      <c r="Y43" s="5">
        <f t="shared" si="8"/>
        <v>7.6512791563425893</v>
      </c>
      <c r="Z43" s="83"/>
    </row>
    <row r="44" spans="1:26" s="11" customFormat="1" x14ac:dyDescent="0.25">
      <c r="A44" s="11" t="s">
        <v>395</v>
      </c>
      <c r="B44" s="30" t="s">
        <v>10</v>
      </c>
      <c r="C44" s="30" t="s">
        <v>524</v>
      </c>
      <c r="D44" s="2">
        <f>IF('Indicator Data'!AU46="No data","x",IF('Indicator Data'!AU46&gt;D$136,0,IF('Indicator Data'!AU46&lt;D$135,10,(D$136-'Indicator Data'!AU46)/(D$136-D$135)*10)))</f>
        <v>4.833333333333325</v>
      </c>
      <c r="E44" s="132">
        <f>(VLOOKUP($B44,'Indicator Data (national)'!$B$5:$BB$13,51,FALSE)+VLOOKUP($B44,'Indicator Data (national)'!$B$5:$BB$13,52,FALSE)+VLOOKUP($B44,'Indicator Data (national)'!$B$5:$BB$13,53,FALSE))/VLOOKUP($B44,'Indicator Data (national)'!$B$5:$BB$13,50,FALSE)*1000000</f>
        <v>0.68229420350824688</v>
      </c>
      <c r="F44" s="2">
        <f t="shared" si="1"/>
        <v>3.1770579649175312</v>
      </c>
      <c r="G44" s="3">
        <f t="shared" si="2"/>
        <v>4.0051956491254277</v>
      </c>
      <c r="H44" s="2">
        <f>IF('Indicator Data'!AW46="No data","x",IF('Indicator Data'!AW46&gt;H$136,0,IF('Indicator Data'!AW46&lt;H$135,10,(H$136-'Indicator Data'!AW46)/(H$136-H$135)*10)))</f>
        <v>7</v>
      </c>
      <c r="I44" s="2">
        <f>IF('Indicator Data'!AV46="No data","x",IF('Indicator Data'!AV46&gt;I$136,0,IF('Indicator Data'!AV46&lt;I$135,10,(I$136-'Indicator Data'!AV46)/(I$136-I$135)*10)))</f>
        <v>6.8639999999999999</v>
      </c>
      <c r="J44" s="3">
        <f t="shared" si="3"/>
        <v>6.9320000000000004</v>
      </c>
      <c r="K44" s="5">
        <f t="shared" si="4"/>
        <v>5.468597824562714</v>
      </c>
      <c r="L44" s="2">
        <f>IF('Indicator Data'!AY46="No data","x",IF('Indicator Data'!AY46^2&gt;L$136,0,IF('Indicator Data'!AY46^2&lt;L$135,10,(L$136-'Indicator Data'!AY46^2)/(L$136-L$135)*10)))</f>
        <v>7.2136368730900005</v>
      </c>
      <c r="M44" s="2" t="str">
        <f>IF(OR('Indicator Data'!AX46=0,'Indicator Data'!AX46="No data"),"x",IF('Indicator Data'!AX46&gt;M$136,0,IF('Indicator Data'!AX46&lt;M$135,10,(M$136-'Indicator Data'!AX46)/(M$136-M$135)*10)))</f>
        <v>x</v>
      </c>
      <c r="N44" s="2">
        <f>IF('Indicator Data'!AZ46="No data","x",IF('Indicator Data'!AZ46&gt;N$136,0,IF('Indicator Data'!AZ46&lt;N$135,10,(N$136-'Indicator Data'!AZ46)/(N$136-N$135)*10)))</f>
        <v>9.4630899999999993</v>
      </c>
      <c r="O44" s="2">
        <f>IF('Indicator Data'!BA46="No data","x",IF('Indicator Data'!BA46&gt;O$136,0,IF('Indicator Data'!BA46&lt;O$135,10,(O$136-'Indicator Data'!BA46)/(O$136-O$135)*10)))</f>
        <v>4.5609045990777943</v>
      </c>
      <c r="P44" s="3">
        <f t="shared" si="5"/>
        <v>7.0792104907225983</v>
      </c>
      <c r="Q44" s="2">
        <f>IF('Indicator Data'!BB46="No data","x",IF('Indicator Data'!BB46&gt;Q$136,0,IF('Indicator Data'!BB46&lt;Q$135,10,(Q$136-'Indicator Data'!BB46)/(Q$136-Q$135)*10)))</f>
        <v>8.155555555555555</v>
      </c>
      <c r="R44" s="2">
        <f>IF('Indicator Data'!BC46="No data","x",IF('Indicator Data'!BC46&gt;R$136,0,IF('Indicator Data'!BC46&lt;R$135,10,(R$136-'Indicator Data'!BC46)/(R$136-R$135)*10)))</f>
        <v>10</v>
      </c>
      <c r="S44" s="3">
        <f t="shared" si="6"/>
        <v>9.0777777777777775</v>
      </c>
      <c r="T44" s="2">
        <f>IF('Indicator Data'!V46="No data","x",IF('Indicator Data'!V46&gt;T$136,0,IF('Indicator Data'!V46&lt;T$135,10,(T$136-'Indicator Data'!V46)/(T$136-T$135)*10)))</f>
        <v>9.6750000000000007</v>
      </c>
      <c r="U44" s="2">
        <f>IF('Indicator Data'!W46="No data","x",IF('Indicator Data'!W46&gt;U$136,0,IF('Indicator Data'!W46&lt;U$135,10,(U$136-'Indicator Data'!W46)/(U$136-U$135)*10)))</f>
        <v>3.9877216192192861</v>
      </c>
      <c r="V44" s="2">
        <f>IF('Indicator Data'!X46="No data","x",IF('Indicator Data'!X46&gt;V$136,0,IF('Indicator Data'!X46&lt;V$135,10,(V$136-'Indicator Data'!X46)/(V$136-V$135)*10)))</f>
        <v>6.1538461538461542</v>
      </c>
      <c r="W44" s="2">
        <f>IF('Indicator Data'!AC46="No data","x",IF('Indicator Data'!AC46&gt;W$136,0,IF('Indicator Data'!AC46&lt;W$135,10,(W$136-'Indicator Data'!AC46)/(W$136-W$135)*10)))</f>
        <v>9.7324745762711871</v>
      </c>
      <c r="X44" s="3">
        <f t="shared" si="7"/>
        <v>7.3872605873341568</v>
      </c>
      <c r="Y44" s="5">
        <f t="shared" si="8"/>
        <v>7.8480829519448454</v>
      </c>
      <c r="Z44" s="83"/>
    </row>
    <row r="45" spans="1:26" s="11" customFormat="1" x14ac:dyDescent="0.25">
      <c r="A45" s="11" t="s">
        <v>396</v>
      </c>
      <c r="B45" s="30" t="s">
        <v>10</v>
      </c>
      <c r="C45" s="30" t="s">
        <v>525</v>
      </c>
      <c r="D45" s="2">
        <f>IF('Indicator Data'!AU47="No data","x",IF('Indicator Data'!AU47&gt;D$136,0,IF('Indicator Data'!AU47&lt;D$135,10,(D$136-'Indicator Data'!AU47)/(D$136-D$135)*10)))</f>
        <v>4.833333333333325</v>
      </c>
      <c r="E45" s="132">
        <f>(VLOOKUP($B45,'Indicator Data (national)'!$B$5:$BB$13,51,FALSE)+VLOOKUP($B45,'Indicator Data (national)'!$B$5:$BB$13,52,FALSE)+VLOOKUP($B45,'Indicator Data (national)'!$B$5:$BB$13,53,FALSE))/VLOOKUP($B45,'Indicator Data (national)'!$B$5:$BB$13,50,FALSE)*1000000</f>
        <v>0.68229420350824688</v>
      </c>
      <c r="F45" s="2">
        <f t="shared" si="1"/>
        <v>3.1770579649175312</v>
      </c>
      <c r="G45" s="3">
        <f t="shared" si="2"/>
        <v>4.0051956491254277</v>
      </c>
      <c r="H45" s="2">
        <f>IF('Indicator Data'!AW47="No data","x",IF('Indicator Data'!AW47&gt;H$136,0,IF('Indicator Data'!AW47&lt;H$135,10,(H$136-'Indicator Data'!AW47)/(H$136-H$135)*10)))</f>
        <v>7</v>
      </c>
      <c r="I45" s="2">
        <f>IF('Indicator Data'!AV47="No data","x",IF('Indicator Data'!AV47&gt;I$136,0,IF('Indicator Data'!AV47&lt;I$135,10,(I$136-'Indicator Data'!AV47)/(I$136-I$135)*10)))</f>
        <v>6.8639999999999999</v>
      </c>
      <c r="J45" s="3">
        <f t="shared" si="3"/>
        <v>6.9320000000000004</v>
      </c>
      <c r="K45" s="5">
        <f t="shared" si="4"/>
        <v>5.468597824562714</v>
      </c>
      <c r="L45" s="2">
        <f>IF('Indicator Data'!AY47="No data","x",IF('Indicator Data'!AY47^2&gt;L$136,0,IF('Indicator Data'!AY47^2&lt;L$135,10,(L$136-'Indicator Data'!AY47^2)/(L$136-L$135)*10)))</f>
        <v>7.2136368730900005</v>
      </c>
      <c r="M45" s="2" t="str">
        <f>IF(OR('Indicator Data'!AX47=0,'Indicator Data'!AX47="No data"),"x",IF('Indicator Data'!AX47&gt;M$136,0,IF('Indicator Data'!AX47&lt;M$135,10,(M$136-'Indicator Data'!AX47)/(M$136-M$135)*10)))</f>
        <v>x</v>
      </c>
      <c r="N45" s="2">
        <f>IF('Indicator Data'!AZ47="No data","x",IF('Indicator Data'!AZ47&gt;N$136,0,IF('Indicator Data'!AZ47&lt;N$135,10,(N$136-'Indicator Data'!AZ47)/(N$136-N$135)*10)))</f>
        <v>9.4630899999999993</v>
      </c>
      <c r="O45" s="2">
        <f>IF('Indicator Data'!BA47="No data","x",IF('Indicator Data'!BA47&gt;O$136,0,IF('Indicator Data'!BA47&lt;O$135,10,(O$136-'Indicator Data'!BA47)/(O$136-O$135)*10)))</f>
        <v>4.5609045990777943</v>
      </c>
      <c r="P45" s="3">
        <f t="shared" si="5"/>
        <v>7.0792104907225983</v>
      </c>
      <c r="Q45" s="2">
        <f>IF('Indicator Data'!BB47="No data","x",IF('Indicator Data'!BB47&gt;Q$136,0,IF('Indicator Data'!BB47&lt;Q$135,10,(Q$136-'Indicator Data'!BB47)/(Q$136-Q$135)*10)))</f>
        <v>8.155555555555555</v>
      </c>
      <c r="R45" s="2">
        <f>IF('Indicator Data'!BC47="No data","x",IF('Indicator Data'!BC47&gt;R$136,0,IF('Indicator Data'!BC47&lt;R$135,10,(R$136-'Indicator Data'!BC47)/(R$136-R$135)*10)))</f>
        <v>10</v>
      </c>
      <c r="S45" s="3">
        <f t="shared" si="6"/>
        <v>9.0777777777777775</v>
      </c>
      <c r="T45" s="2">
        <f>IF('Indicator Data'!V47="No data","x",IF('Indicator Data'!V47&gt;T$136,0,IF('Indicator Data'!V47&lt;T$135,10,(T$136-'Indicator Data'!V47)/(T$136-T$135)*10)))</f>
        <v>9.6750000000000007</v>
      </c>
      <c r="U45" s="2">
        <f>IF('Indicator Data'!W47="No data","x",IF('Indicator Data'!W47&gt;U$136,0,IF('Indicator Data'!W47&lt;U$135,10,(U$136-'Indicator Data'!W47)/(U$136-U$135)*10)))</f>
        <v>3.1644287882232036</v>
      </c>
      <c r="V45" s="2">
        <f>IF('Indicator Data'!X47="No data","x",IF('Indicator Data'!X47&gt;V$136,0,IF('Indicator Data'!X47&lt;V$135,10,(V$136-'Indicator Data'!X47)/(V$136-V$135)*10)))</f>
        <v>6.1538461538461542</v>
      </c>
      <c r="W45" s="2">
        <f>IF('Indicator Data'!AC47="No data","x",IF('Indicator Data'!AC47&gt;W$136,0,IF('Indicator Data'!AC47&lt;W$135,10,(W$136-'Indicator Data'!AC47)/(W$136-W$135)*10)))</f>
        <v>9.7324745762711871</v>
      </c>
      <c r="X45" s="3">
        <f t="shared" si="7"/>
        <v>7.1814373795851365</v>
      </c>
      <c r="Y45" s="5">
        <f t="shared" si="8"/>
        <v>7.779475216028505</v>
      </c>
      <c r="Z45" s="83"/>
    </row>
    <row r="46" spans="1:26" s="11" customFormat="1" x14ac:dyDescent="0.25">
      <c r="A46" s="11" t="s">
        <v>397</v>
      </c>
      <c r="B46" s="30" t="s">
        <v>10</v>
      </c>
      <c r="C46" s="30" t="s">
        <v>526</v>
      </c>
      <c r="D46" s="2">
        <f>IF('Indicator Data'!AU48="No data","x",IF('Indicator Data'!AU48&gt;D$136,0,IF('Indicator Data'!AU48&lt;D$135,10,(D$136-'Indicator Data'!AU48)/(D$136-D$135)*10)))</f>
        <v>4.833333333333325</v>
      </c>
      <c r="E46" s="132">
        <f>(VLOOKUP($B46,'Indicator Data (national)'!$B$5:$BB$13,51,FALSE)+VLOOKUP($B46,'Indicator Data (national)'!$B$5:$BB$13,52,FALSE)+VLOOKUP($B46,'Indicator Data (national)'!$B$5:$BB$13,53,FALSE))/VLOOKUP($B46,'Indicator Data (national)'!$B$5:$BB$13,50,FALSE)*1000000</f>
        <v>0.68229420350824688</v>
      </c>
      <c r="F46" s="2">
        <f t="shared" si="1"/>
        <v>3.1770579649175312</v>
      </c>
      <c r="G46" s="3">
        <f t="shared" si="2"/>
        <v>4.0051956491254277</v>
      </c>
      <c r="H46" s="2">
        <f>IF('Indicator Data'!AW48="No data","x",IF('Indicator Data'!AW48&gt;H$136,0,IF('Indicator Data'!AW48&lt;H$135,10,(H$136-'Indicator Data'!AW48)/(H$136-H$135)*10)))</f>
        <v>7</v>
      </c>
      <c r="I46" s="2">
        <f>IF('Indicator Data'!AV48="No data","x",IF('Indicator Data'!AV48&gt;I$136,0,IF('Indicator Data'!AV48&lt;I$135,10,(I$136-'Indicator Data'!AV48)/(I$136-I$135)*10)))</f>
        <v>6.8639999999999999</v>
      </c>
      <c r="J46" s="3">
        <f t="shared" si="3"/>
        <v>6.9320000000000004</v>
      </c>
      <c r="K46" s="5">
        <f t="shared" si="4"/>
        <v>5.468597824562714</v>
      </c>
      <c r="L46" s="2">
        <f>IF('Indicator Data'!AY48="No data","x",IF('Indicator Data'!AY48^2&gt;L$136,0,IF('Indicator Data'!AY48^2&lt;L$135,10,(L$136-'Indicator Data'!AY48^2)/(L$136-L$135)*10)))</f>
        <v>7.2136368730900005</v>
      </c>
      <c r="M46" s="2" t="str">
        <f>IF(OR('Indicator Data'!AX48=0,'Indicator Data'!AX48="No data"),"x",IF('Indicator Data'!AX48&gt;M$136,0,IF('Indicator Data'!AX48&lt;M$135,10,(M$136-'Indicator Data'!AX48)/(M$136-M$135)*10)))</f>
        <v>x</v>
      </c>
      <c r="N46" s="2">
        <f>IF('Indicator Data'!AZ48="No data","x",IF('Indicator Data'!AZ48&gt;N$136,0,IF('Indicator Data'!AZ48&lt;N$135,10,(N$136-'Indicator Data'!AZ48)/(N$136-N$135)*10)))</f>
        <v>9.4630899999999993</v>
      </c>
      <c r="O46" s="2">
        <f>IF('Indicator Data'!BA48="No data","x",IF('Indicator Data'!BA48&gt;O$136,0,IF('Indicator Data'!BA48&lt;O$135,10,(O$136-'Indicator Data'!BA48)/(O$136-O$135)*10)))</f>
        <v>4.5609045990777943</v>
      </c>
      <c r="P46" s="3">
        <f t="shared" si="5"/>
        <v>7.0792104907225983</v>
      </c>
      <c r="Q46" s="2">
        <f>IF('Indicator Data'!BB48="No data","x",IF('Indicator Data'!BB48&gt;Q$136,0,IF('Indicator Data'!BB48&lt;Q$135,10,(Q$136-'Indicator Data'!BB48)/(Q$136-Q$135)*10)))</f>
        <v>8.155555555555555</v>
      </c>
      <c r="R46" s="2">
        <f>IF('Indicator Data'!BC48="No data","x",IF('Indicator Data'!BC48&gt;R$136,0,IF('Indicator Data'!BC48&lt;R$135,10,(R$136-'Indicator Data'!BC48)/(R$136-R$135)*10)))</f>
        <v>10</v>
      </c>
      <c r="S46" s="3">
        <f t="shared" si="6"/>
        <v>9.0777777777777775</v>
      </c>
      <c r="T46" s="2">
        <f>IF('Indicator Data'!V48="No data","x",IF('Indicator Data'!V48&gt;T$136,0,IF('Indicator Data'!V48&lt;T$135,10,(T$136-'Indicator Data'!V48)/(T$136-T$135)*10)))</f>
        <v>9.6750000000000007</v>
      </c>
      <c r="U46" s="2">
        <f>IF('Indicator Data'!W48="No data","x",IF('Indicator Data'!W48&gt;U$136,0,IF('Indicator Data'!W48&lt;U$135,10,(U$136-'Indicator Data'!W48)/(U$136-U$135)*10)))</f>
        <v>4.4813014218433693</v>
      </c>
      <c r="V46" s="2">
        <f>IF('Indicator Data'!X48="No data","x",IF('Indicator Data'!X48&gt;V$136,0,IF('Indicator Data'!X48&lt;V$135,10,(V$136-'Indicator Data'!X48)/(V$136-V$135)*10)))</f>
        <v>6.1538461538461542</v>
      </c>
      <c r="W46" s="2">
        <f>IF('Indicator Data'!AC48="No data","x",IF('Indicator Data'!AC48&gt;W$136,0,IF('Indicator Data'!AC48&lt;W$135,10,(W$136-'Indicator Data'!AC48)/(W$136-W$135)*10)))</f>
        <v>9.7324745762711871</v>
      </c>
      <c r="X46" s="3">
        <f t="shared" si="7"/>
        <v>7.5106555379901776</v>
      </c>
      <c r="Y46" s="5">
        <f t="shared" si="8"/>
        <v>7.889214602163519</v>
      </c>
      <c r="Z46" s="83"/>
    </row>
    <row r="47" spans="1:26" s="11" customFormat="1" x14ac:dyDescent="0.25">
      <c r="A47" s="11" t="s">
        <v>398</v>
      </c>
      <c r="B47" s="30" t="s">
        <v>10</v>
      </c>
      <c r="C47" s="30" t="s">
        <v>527</v>
      </c>
      <c r="D47" s="2">
        <f>IF('Indicator Data'!AU49="No data","x",IF('Indicator Data'!AU49&gt;D$136,0,IF('Indicator Data'!AU49&lt;D$135,10,(D$136-'Indicator Data'!AU49)/(D$136-D$135)*10)))</f>
        <v>4.833333333333325</v>
      </c>
      <c r="E47" s="132">
        <f>(VLOOKUP($B47,'Indicator Data (national)'!$B$5:$BB$13,51,FALSE)+VLOOKUP($B47,'Indicator Data (national)'!$B$5:$BB$13,52,FALSE)+VLOOKUP($B47,'Indicator Data (national)'!$B$5:$BB$13,53,FALSE))/VLOOKUP($B47,'Indicator Data (national)'!$B$5:$BB$13,50,FALSE)*1000000</f>
        <v>0.68229420350824688</v>
      </c>
      <c r="F47" s="2">
        <f t="shared" si="1"/>
        <v>3.1770579649175312</v>
      </c>
      <c r="G47" s="3">
        <f t="shared" si="2"/>
        <v>4.0051956491254277</v>
      </c>
      <c r="H47" s="2">
        <f>IF('Indicator Data'!AW49="No data","x",IF('Indicator Data'!AW49&gt;H$136,0,IF('Indicator Data'!AW49&lt;H$135,10,(H$136-'Indicator Data'!AW49)/(H$136-H$135)*10)))</f>
        <v>7</v>
      </c>
      <c r="I47" s="2">
        <f>IF('Indicator Data'!AV49="No data","x",IF('Indicator Data'!AV49&gt;I$136,0,IF('Indicator Data'!AV49&lt;I$135,10,(I$136-'Indicator Data'!AV49)/(I$136-I$135)*10)))</f>
        <v>6.8639999999999999</v>
      </c>
      <c r="J47" s="3">
        <f t="shared" si="3"/>
        <v>6.9320000000000004</v>
      </c>
      <c r="K47" s="5">
        <f t="shared" si="4"/>
        <v>5.468597824562714</v>
      </c>
      <c r="L47" s="2">
        <f>IF('Indicator Data'!AY49="No data","x",IF('Indicator Data'!AY49^2&gt;L$136,0,IF('Indicator Data'!AY49^2&lt;L$135,10,(L$136-'Indicator Data'!AY49^2)/(L$136-L$135)*10)))</f>
        <v>7.2136368730900005</v>
      </c>
      <c r="M47" s="2" t="str">
        <f>IF(OR('Indicator Data'!AX49=0,'Indicator Data'!AX49="No data"),"x",IF('Indicator Data'!AX49&gt;M$136,0,IF('Indicator Data'!AX49&lt;M$135,10,(M$136-'Indicator Data'!AX49)/(M$136-M$135)*10)))</f>
        <v>x</v>
      </c>
      <c r="N47" s="2">
        <f>IF('Indicator Data'!AZ49="No data","x",IF('Indicator Data'!AZ49&gt;N$136,0,IF('Indicator Data'!AZ49&lt;N$135,10,(N$136-'Indicator Data'!AZ49)/(N$136-N$135)*10)))</f>
        <v>9.4630899999999993</v>
      </c>
      <c r="O47" s="2">
        <f>IF('Indicator Data'!BA49="No data","x",IF('Indicator Data'!BA49&gt;O$136,0,IF('Indicator Data'!BA49&lt;O$135,10,(O$136-'Indicator Data'!BA49)/(O$136-O$135)*10)))</f>
        <v>4.5609045990777943</v>
      </c>
      <c r="P47" s="3">
        <f t="shared" si="5"/>
        <v>7.0792104907225983</v>
      </c>
      <c r="Q47" s="2">
        <f>IF('Indicator Data'!BB49="No data","x",IF('Indicator Data'!BB49&gt;Q$136,0,IF('Indicator Data'!BB49&lt;Q$135,10,(Q$136-'Indicator Data'!BB49)/(Q$136-Q$135)*10)))</f>
        <v>8.155555555555555</v>
      </c>
      <c r="R47" s="2">
        <f>IF('Indicator Data'!BC49="No data","x",IF('Indicator Data'!BC49&gt;R$136,0,IF('Indicator Data'!BC49&lt;R$135,10,(R$136-'Indicator Data'!BC49)/(R$136-R$135)*10)))</f>
        <v>10</v>
      </c>
      <c r="S47" s="3">
        <f t="shared" si="6"/>
        <v>9.0777777777777775</v>
      </c>
      <c r="T47" s="2">
        <f>IF('Indicator Data'!V49="No data","x",IF('Indicator Data'!V49&gt;T$136,0,IF('Indicator Data'!V49&lt;T$135,10,(T$136-'Indicator Data'!V49)/(T$136-T$135)*10)))</f>
        <v>9.6750000000000007</v>
      </c>
      <c r="U47" s="2">
        <f>IF('Indicator Data'!W49="No data","x",IF('Indicator Data'!W49&gt;U$136,0,IF('Indicator Data'!W49&lt;U$135,10,(U$136-'Indicator Data'!W49)/(U$136-U$135)*10)))</f>
        <v>5.9512028519123117</v>
      </c>
      <c r="V47" s="2">
        <f>IF('Indicator Data'!X49="No data","x",IF('Indicator Data'!X49&gt;V$136,0,IF('Indicator Data'!X49&lt;V$135,10,(V$136-'Indicator Data'!X49)/(V$136-V$135)*10)))</f>
        <v>6.1538461538461542</v>
      </c>
      <c r="W47" s="2">
        <f>IF('Indicator Data'!AC49="No data","x",IF('Indicator Data'!AC49&gt;W$136,0,IF('Indicator Data'!AC49&lt;W$135,10,(W$136-'Indicator Data'!AC49)/(W$136-W$135)*10)))</f>
        <v>9.7324745762711871</v>
      </c>
      <c r="X47" s="3">
        <f t="shared" si="7"/>
        <v>7.8781308955074127</v>
      </c>
      <c r="Y47" s="5">
        <f t="shared" si="8"/>
        <v>8.0117063880025956</v>
      </c>
      <c r="Z47" s="83"/>
    </row>
    <row r="48" spans="1:26" s="11" customFormat="1" x14ac:dyDescent="0.25">
      <c r="A48" s="11" t="s">
        <v>399</v>
      </c>
      <c r="B48" s="30" t="s">
        <v>10</v>
      </c>
      <c r="C48" s="30" t="s">
        <v>528</v>
      </c>
      <c r="D48" s="2">
        <f>IF('Indicator Data'!AU50="No data","x",IF('Indicator Data'!AU50&gt;D$136,0,IF('Indicator Data'!AU50&lt;D$135,10,(D$136-'Indicator Data'!AU50)/(D$136-D$135)*10)))</f>
        <v>4.833333333333325</v>
      </c>
      <c r="E48" s="132">
        <f>(VLOOKUP($B48,'Indicator Data (national)'!$B$5:$BB$13,51,FALSE)+VLOOKUP($B48,'Indicator Data (national)'!$B$5:$BB$13,52,FALSE)+VLOOKUP($B48,'Indicator Data (national)'!$B$5:$BB$13,53,FALSE))/VLOOKUP($B48,'Indicator Data (national)'!$B$5:$BB$13,50,FALSE)*1000000</f>
        <v>0.68229420350824688</v>
      </c>
      <c r="F48" s="2">
        <f t="shared" si="1"/>
        <v>3.1770579649175312</v>
      </c>
      <c r="G48" s="3">
        <f t="shared" si="2"/>
        <v>4.0051956491254277</v>
      </c>
      <c r="H48" s="2">
        <f>IF('Indicator Data'!AW50="No data","x",IF('Indicator Data'!AW50&gt;H$136,0,IF('Indicator Data'!AW50&lt;H$135,10,(H$136-'Indicator Data'!AW50)/(H$136-H$135)*10)))</f>
        <v>7</v>
      </c>
      <c r="I48" s="2">
        <f>IF('Indicator Data'!AV50="No data","x",IF('Indicator Data'!AV50&gt;I$136,0,IF('Indicator Data'!AV50&lt;I$135,10,(I$136-'Indicator Data'!AV50)/(I$136-I$135)*10)))</f>
        <v>6.8639999999999999</v>
      </c>
      <c r="J48" s="3">
        <f t="shared" si="3"/>
        <v>6.9320000000000004</v>
      </c>
      <c r="K48" s="5">
        <f t="shared" si="4"/>
        <v>5.468597824562714</v>
      </c>
      <c r="L48" s="2">
        <f>IF('Indicator Data'!AY50="No data","x",IF('Indicator Data'!AY50^2&gt;L$136,0,IF('Indicator Data'!AY50^2&lt;L$135,10,(L$136-'Indicator Data'!AY50^2)/(L$136-L$135)*10)))</f>
        <v>7.2136368730900005</v>
      </c>
      <c r="M48" s="2" t="str">
        <f>IF(OR('Indicator Data'!AX50=0,'Indicator Data'!AX50="No data"),"x",IF('Indicator Data'!AX50&gt;M$136,0,IF('Indicator Data'!AX50&lt;M$135,10,(M$136-'Indicator Data'!AX50)/(M$136-M$135)*10)))</f>
        <v>x</v>
      </c>
      <c r="N48" s="2">
        <f>IF('Indicator Data'!AZ50="No data","x",IF('Indicator Data'!AZ50&gt;N$136,0,IF('Indicator Data'!AZ50&lt;N$135,10,(N$136-'Indicator Data'!AZ50)/(N$136-N$135)*10)))</f>
        <v>9.4630899999999993</v>
      </c>
      <c r="O48" s="2">
        <f>IF('Indicator Data'!BA50="No data","x",IF('Indicator Data'!BA50&gt;O$136,0,IF('Indicator Data'!BA50&lt;O$135,10,(O$136-'Indicator Data'!BA50)/(O$136-O$135)*10)))</f>
        <v>4.5609045990777943</v>
      </c>
      <c r="P48" s="3">
        <f t="shared" si="5"/>
        <v>7.0792104907225983</v>
      </c>
      <c r="Q48" s="2">
        <f>IF('Indicator Data'!BB50="No data","x",IF('Indicator Data'!BB50&gt;Q$136,0,IF('Indicator Data'!BB50&lt;Q$135,10,(Q$136-'Indicator Data'!BB50)/(Q$136-Q$135)*10)))</f>
        <v>8.155555555555555</v>
      </c>
      <c r="R48" s="2">
        <f>IF('Indicator Data'!BC50="No data","x",IF('Indicator Data'!BC50&gt;R$136,0,IF('Indicator Data'!BC50&lt;R$135,10,(R$136-'Indicator Data'!BC50)/(R$136-R$135)*10)))</f>
        <v>10</v>
      </c>
      <c r="S48" s="3">
        <f t="shared" si="6"/>
        <v>9.0777777777777775</v>
      </c>
      <c r="T48" s="2">
        <f>IF('Indicator Data'!V50="No data","x",IF('Indicator Data'!V50&gt;T$136,0,IF('Indicator Data'!V50&lt;T$135,10,(T$136-'Indicator Data'!V50)/(T$136-T$135)*10)))</f>
        <v>9.6750000000000007</v>
      </c>
      <c r="U48" s="2">
        <f>IF('Indicator Data'!W50="No data","x",IF('Indicator Data'!W50&gt;U$136,0,IF('Indicator Data'!W50&lt;U$135,10,(U$136-'Indicator Data'!W50)/(U$136-U$135)*10)))</f>
        <v>2.6224965981624884</v>
      </c>
      <c r="V48" s="2">
        <f>IF('Indicator Data'!X50="No data","x",IF('Indicator Data'!X50&gt;V$136,0,IF('Indicator Data'!X50&lt;V$135,10,(V$136-'Indicator Data'!X50)/(V$136-V$135)*10)))</f>
        <v>6.1538461538461542</v>
      </c>
      <c r="W48" s="2">
        <f>IF('Indicator Data'!AC50="No data","x",IF('Indicator Data'!AC50&gt;W$136,0,IF('Indicator Data'!AC50&lt;W$135,10,(W$136-'Indicator Data'!AC50)/(W$136-W$135)*10)))</f>
        <v>9.7324745762711871</v>
      </c>
      <c r="X48" s="3">
        <f t="shared" si="7"/>
        <v>7.0459543320699574</v>
      </c>
      <c r="Y48" s="5">
        <f t="shared" si="8"/>
        <v>7.734314200190112</v>
      </c>
      <c r="Z48" s="83"/>
    </row>
    <row r="49" spans="1:26" s="11" customFormat="1" x14ac:dyDescent="0.25">
      <c r="A49" s="11" t="s">
        <v>400</v>
      </c>
      <c r="B49" s="30" t="s">
        <v>10</v>
      </c>
      <c r="C49" s="30" t="s">
        <v>529</v>
      </c>
      <c r="D49" s="2">
        <f>IF('Indicator Data'!AU51="No data","x",IF('Indicator Data'!AU51&gt;D$136,0,IF('Indicator Data'!AU51&lt;D$135,10,(D$136-'Indicator Data'!AU51)/(D$136-D$135)*10)))</f>
        <v>4.833333333333325</v>
      </c>
      <c r="E49" s="132">
        <f>(VLOOKUP($B49,'Indicator Data (national)'!$B$5:$BB$13,51,FALSE)+VLOOKUP($B49,'Indicator Data (national)'!$B$5:$BB$13,52,FALSE)+VLOOKUP($B49,'Indicator Data (national)'!$B$5:$BB$13,53,FALSE))/VLOOKUP($B49,'Indicator Data (national)'!$B$5:$BB$13,50,FALSE)*1000000</f>
        <v>0.68229420350824688</v>
      </c>
      <c r="F49" s="2">
        <f t="shared" si="1"/>
        <v>3.1770579649175312</v>
      </c>
      <c r="G49" s="3">
        <f t="shared" si="2"/>
        <v>4.0051956491254277</v>
      </c>
      <c r="H49" s="2">
        <f>IF('Indicator Data'!AW51="No data","x",IF('Indicator Data'!AW51&gt;H$136,0,IF('Indicator Data'!AW51&lt;H$135,10,(H$136-'Indicator Data'!AW51)/(H$136-H$135)*10)))</f>
        <v>7</v>
      </c>
      <c r="I49" s="2">
        <f>IF('Indicator Data'!AV51="No data","x",IF('Indicator Data'!AV51&gt;I$136,0,IF('Indicator Data'!AV51&lt;I$135,10,(I$136-'Indicator Data'!AV51)/(I$136-I$135)*10)))</f>
        <v>6.8639999999999999</v>
      </c>
      <c r="J49" s="3">
        <f t="shared" si="3"/>
        <v>6.9320000000000004</v>
      </c>
      <c r="K49" s="5">
        <f t="shared" si="4"/>
        <v>5.468597824562714</v>
      </c>
      <c r="L49" s="2">
        <f>IF('Indicator Data'!AY51="No data","x",IF('Indicator Data'!AY51^2&gt;L$136,0,IF('Indicator Data'!AY51^2&lt;L$135,10,(L$136-'Indicator Data'!AY51^2)/(L$136-L$135)*10)))</f>
        <v>7.2136368730900005</v>
      </c>
      <c r="M49" s="2" t="str">
        <f>IF(OR('Indicator Data'!AX51=0,'Indicator Data'!AX51="No data"),"x",IF('Indicator Data'!AX51&gt;M$136,0,IF('Indicator Data'!AX51&lt;M$135,10,(M$136-'Indicator Data'!AX51)/(M$136-M$135)*10)))</f>
        <v>x</v>
      </c>
      <c r="N49" s="2">
        <f>IF('Indicator Data'!AZ51="No data","x",IF('Indicator Data'!AZ51&gt;N$136,0,IF('Indicator Data'!AZ51&lt;N$135,10,(N$136-'Indicator Data'!AZ51)/(N$136-N$135)*10)))</f>
        <v>9.4630899999999993</v>
      </c>
      <c r="O49" s="2">
        <f>IF('Indicator Data'!BA51="No data","x",IF('Indicator Data'!BA51&gt;O$136,0,IF('Indicator Data'!BA51&lt;O$135,10,(O$136-'Indicator Data'!BA51)/(O$136-O$135)*10)))</f>
        <v>4.5609045990777943</v>
      </c>
      <c r="P49" s="3">
        <f t="shared" si="5"/>
        <v>7.0792104907225983</v>
      </c>
      <c r="Q49" s="2">
        <f>IF('Indicator Data'!BB51="No data","x",IF('Indicator Data'!BB51&gt;Q$136,0,IF('Indicator Data'!BB51&lt;Q$135,10,(Q$136-'Indicator Data'!BB51)/(Q$136-Q$135)*10)))</f>
        <v>8.155555555555555</v>
      </c>
      <c r="R49" s="2">
        <f>IF('Indicator Data'!BC51="No data","x",IF('Indicator Data'!BC51&gt;R$136,0,IF('Indicator Data'!BC51&lt;R$135,10,(R$136-'Indicator Data'!BC51)/(R$136-R$135)*10)))</f>
        <v>10</v>
      </c>
      <c r="S49" s="3">
        <f t="shared" si="6"/>
        <v>9.0777777777777775</v>
      </c>
      <c r="T49" s="2">
        <f>IF('Indicator Data'!V51="No data","x",IF('Indicator Data'!V51&gt;T$136,0,IF('Indicator Data'!V51&lt;T$135,10,(T$136-'Indicator Data'!V51)/(T$136-T$135)*10)))</f>
        <v>9.6750000000000007</v>
      </c>
      <c r="U49" s="2">
        <f>IF('Indicator Data'!W51="No data","x",IF('Indicator Data'!W51&gt;U$136,0,IF('Indicator Data'!W51&lt;U$135,10,(U$136-'Indicator Data'!W51)/(U$136-U$135)*10)))</f>
        <v>4.517377078036132</v>
      </c>
      <c r="V49" s="2">
        <f>IF('Indicator Data'!X51="No data","x",IF('Indicator Data'!X51&gt;V$136,0,IF('Indicator Data'!X51&lt;V$135,10,(V$136-'Indicator Data'!X51)/(V$136-V$135)*10)))</f>
        <v>6.1538461538461542</v>
      </c>
      <c r="W49" s="2">
        <f>IF('Indicator Data'!AC51="No data","x",IF('Indicator Data'!AC51&gt;W$136,0,IF('Indicator Data'!AC51&lt;W$135,10,(W$136-'Indicator Data'!AC51)/(W$136-W$135)*10)))</f>
        <v>9.7324745762711871</v>
      </c>
      <c r="X49" s="3">
        <f t="shared" si="7"/>
        <v>7.5196744520383678</v>
      </c>
      <c r="Y49" s="5">
        <f t="shared" si="8"/>
        <v>7.8922209068462479</v>
      </c>
      <c r="Z49" s="83"/>
    </row>
    <row r="50" spans="1:26" s="11" customFormat="1" x14ac:dyDescent="0.25">
      <c r="A50" s="11" t="s">
        <v>401</v>
      </c>
      <c r="B50" s="30" t="s">
        <v>10</v>
      </c>
      <c r="C50" s="30" t="s">
        <v>530</v>
      </c>
      <c r="D50" s="2">
        <f>IF('Indicator Data'!AU52="No data","x",IF('Indicator Data'!AU52&gt;D$136,0,IF('Indicator Data'!AU52&lt;D$135,10,(D$136-'Indicator Data'!AU52)/(D$136-D$135)*10)))</f>
        <v>4.833333333333325</v>
      </c>
      <c r="E50" s="132">
        <f>(VLOOKUP($B50,'Indicator Data (national)'!$B$5:$BB$13,51,FALSE)+VLOOKUP($B50,'Indicator Data (national)'!$B$5:$BB$13,52,FALSE)+VLOOKUP($B50,'Indicator Data (national)'!$B$5:$BB$13,53,FALSE))/VLOOKUP($B50,'Indicator Data (national)'!$B$5:$BB$13,50,FALSE)*1000000</f>
        <v>0.68229420350824688</v>
      </c>
      <c r="F50" s="2">
        <f t="shared" si="1"/>
        <v>3.1770579649175312</v>
      </c>
      <c r="G50" s="3">
        <f t="shared" si="2"/>
        <v>4.0051956491254277</v>
      </c>
      <c r="H50" s="2">
        <f>IF('Indicator Data'!AW52="No data","x",IF('Indicator Data'!AW52&gt;H$136,0,IF('Indicator Data'!AW52&lt;H$135,10,(H$136-'Indicator Data'!AW52)/(H$136-H$135)*10)))</f>
        <v>7</v>
      </c>
      <c r="I50" s="2">
        <f>IF('Indicator Data'!AV52="No data","x",IF('Indicator Data'!AV52&gt;I$136,0,IF('Indicator Data'!AV52&lt;I$135,10,(I$136-'Indicator Data'!AV52)/(I$136-I$135)*10)))</f>
        <v>6.8639999999999999</v>
      </c>
      <c r="J50" s="3">
        <f t="shared" si="3"/>
        <v>6.9320000000000004</v>
      </c>
      <c r="K50" s="5">
        <f t="shared" si="4"/>
        <v>5.468597824562714</v>
      </c>
      <c r="L50" s="2">
        <f>IF('Indicator Data'!AY52="No data","x",IF('Indicator Data'!AY52^2&gt;L$136,0,IF('Indicator Data'!AY52^2&lt;L$135,10,(L$136-'Indicator Data'!AY52^2)/(L$136-L$135)*10)))</f>
        <v>7.2136368730900005</v>
      </c>
      <c r="M50" s="2" t="str">
        <f>IF(OR('Indicator Data'!AX52=0,'Indicator Data'!AX52="No data"),"x",IF('Indicator Data'!AX52&gt;M$136,0,IF('Indicator Data'!AX52&lt;M$135,10,(M$136-'Indicator Data'!AX52)/(M$136-M$135)*10)))</f>
        <v>x</v>
      </c>
      <c r="N50" s="2">
        <f>IF('Indicator Data'!AZ52="No data","x",IF('Indicator Data'!AZ52&gt;N$136,0,IF('Indicator Data'!AZ52&lt;N$135,10,(N$136-'Indicator Data'!AZ52)/(N$136-N$135)*10)))</f>
        <v>9.4630899999999993</v>
      </c>
      <c r="O50" s="2">
        <f>IF('Indicator Data'!BA52="No data","x",IF('Indicator Data'!BA52&gt;O$136,0,IF('Indicator Data'!BA52&lt;O$135,10,(O$136-'Indicator Data'!BA52)/(O$136-O$135)*10)))</f>
        <v>4.5609045990777943</v>
      </c>
      <c r="P50" s="3">
        <f t="shared" si="5"/>
        <v>7.0792104907225983</v>
      </c>
      <c r="Q50" s="2">
        <f>IF('Indicator Data'!BB52="No data","x",IF('Indicator Data'!BB52&gt;Q$136,0,IF('Indicator Data'!BB52&lt;Q$135,10,(Q$136-'Indicator Data'!BB52)/(Q$136-Q$135)*10)))</f>
        <v>8.155555555555555</v>
      </c>
      <c r="R50" s="2">
        <f>IF('Indicator Data'!BC52="No data","x",IF('Indicator Data'!BC52&gt;R$136,0,IF('Indicator Data'!BC52&lt;R$135,10,(R$136-'Indicator Data'!BC52)/(R$136-R$135)*10)))</f>
        <v>10</v>
      </c>
      <c r="S50" s="3">
        <f t="shared" si="6"/>
        <v>9.0777777777777775</v>
      </c>
      <c r="T50" s="2">
        <f>IF('Indicator Data'!V52="No data","x",IF('Indicator Data'!V52&gt;T$136,0,IF('Indicator Data'!V52&lt;T$135,10,(T$136-'Indicator Data'!V52)/(T$136-T$135)*10)))</f>
        <v>9.6750000000000007</v>
      </c>
      <c r="U50" s="2">
        <f>IF('Indicator Data'!W52="No data","x",IF('Indicator Data'!W52&gt;U$136,0,IF('Indicator Data'!W52&lt;U$135,10,(U$136-'Indicator Data'!W52)/(U$136-U$135)*10)))</f>
        <v>3.180071086967549</v>
      </c>
      <c r="V50" s="2">
        <f>IF('Indicator Data'!X52="No data","x",IF('Indicator Data'!X52&gt;V$136,0,IF('Indicator Data'!X52&lt;V$135,10,(V$136-'Indicator Data'!X52)/(V$136-V$135)*10)))</f>
        <v>6.1538461538461542</v>
      </c>
      <c r="W50" s="2">
        <f>IF('Indicator Data'!AC52="No data","x",IF('Indicator Data'!AC52&gt;W$136,0,IF('Indicator Data'!AC52&lt;W$135,10,(W$136-'Indicator Data'!AC52)/(W$136-W$135)*10)))</f>
        <v>9.7324745762711871</v>
      </c>
      <c r="X50" s="3">
        <f t="shared" si="7"/>
        <v>7.1853479542712222</v>
      </c>
      <c r="Y50" s="5">
        <f t="shared" si="8"/>
        <v>7.7807787409238669</v>
      </c>
      <c r="Z50" s="83"/>
    </row>
    <row r="51" spans="1:26" s="11" customFormat="1" x14ac:dyDescent="0.25">
      <c r="A51" s="11" t="s">
        <v>402</v>
      </c>
      <c r="B51" s="30" t="s">
        <v>10</v>
      </c>
      <c r="C51" s="30" t="s">
        <v>531</v>
      </c>
      <c r="D51" s="2">
        <f>IF('Indicator Data'!AU53="No data","x",IF('Indicator Data'!AU53&gt;D$136,0,IF('Indicator Data'!AU53&lt;D$135,10,(D$136-'Indicator Data'!AU53)/(D$136-D$135)*10)))</f>
        <v>4.833333333333325</v>
      </c>
      <c r="E51" s="132">
        <f>(VLOOKUP($B51,'Indicator Data (national)'!$B$5:$BB$13,51,FALSE)+VLOOKUP($B51,'Indicator Data (national)'!$B$5:$BB$13,52,FALSE)+VLOOKUP($B51,'Indicator Data (national)'!$B$5:$BB$13,53,FALSE))/VLOOKUP($B51,'Indicator Data (national)'!$B$5:$BB$13,50,FALSE)*1000000</f>
        <v>0.68229420350824688</v>
      </c>
      <c r="F51" s="2">
        <f t="shared" si="1"/>
        <v>3.1770579649175312</v>
      </c>
      <c r="G51" s="3">
        <f t="shared" si="2"/>
        <v>4.0051956491254277</v>
      </c>
      <c r="H51" s="2">
        <f>IF('Indicator Data'!AW53="No data","x",IF('Indicator Data'!AW53&gt;H$136,0,IF('Indicator Data'!AW53&lt;H$135,10,(H$136-'Indicator Data'!AW53)/(H$136-H$135)*10)))</f>
        <v>7</v>
      </c>
      <c r="I51" s="2">
        <f>IF('Indicator Data'!AV53="No data","x",IF('Indicator Data'!AV53&gt;I$136,0,IF('Indicator Data'!AV53&lt;I$135,10,(I$136-'Indicator Data'!AV53)/(I$136-I$135)*10)))</f>
        <v>6.8639999999999999</v>
      </c>
      <c r="J51" s="3">
        <f t="shared" si="3"/>
        <v>6.9320000000000004</v>
      </c>
      <c r="K51" s="5">
        <f t="shared" si="4"/>
        <v>5.468597824562714</v>
      </c>
      <c r="L51" s="2">
        <f>IF('Indicator Data'!AY53="No data","x",IF('Indicator Data'!AY53^2&gt;L$136,0,IF('Indicator Data'!AY53^2&lt;L$135,10,(L$136-'Indicator Data'!AY53^2)/(L$136-L$135)*10)))</f>
        <v>7.2136368730900005</v>
      </c>
      <c r="M51" s="2" t="str">
        <f>IF(OR('Indicator Data'!AX53=0,'Indicator Data'!AX53="No data"),"x",IF('Indicator Data'!AX53&gt;M$136,0,IF('Indicator Data'!AX53&lt;M$135,10,(M$136-'Indicator Data'!AX53)/(M$136-M$135)*10)))</f>
        <v>x</v>
      </c>
      <c r="N51" s="2">
        <f>IF('Indicator Data'!AZ53="No data","x",IF('Indicator Data'!AZ53&gt;N$136,0,IF('Indicator Data'!AZ53&lt;N$135,10,(N$136-'Indicator Data'!AZ53)/(N$136-N$135)*10)))</f>
        <v>9.4630899999999993</v>
      </c>
      <c r="O51" s="2">
        <f>IF('Indicator Data'!BA53="No data","x",IF('Indicator Data'!BA53&gt;O$136,0,IF('Indicator Data'!BA53&lt;O$135,10,(O$136-'Indicator Data'!BA53)/(O$136-O$135)*10)))</f>
        <v>4.5609045990777943</v>
      </c>
      <c r="P51" s="3">
        <f t="shared" si="5"/>
        <v>7.0792104907225983</v>
      </c>
      <c r="Q51" s="2">
        <f>IF('Indicator Data'!BB53="No data","x",IF('Indicator Data'!BB53&gt;Q$136,0,IF('Indicator Data'!BB53&lt;Q$135,10,(Q$136-'Indicator Data'!BB53)/(Q$136-Q$135)*10)))</f>
        <v>8.155555555555555</v>
      </c>
      <c r="R51" s="2">
        <f>IF('Indicator Data'!BC53="No data","x",IF('Indicator Data'!BC53&gt;R$136,0,IF('Indicator Data'!BC53&lt;R$135,10,(R$136-'Indicator Data'!BC53)/(R$136-R$135)*10)))</f>
        <v>10</v>
      </c>
      <c r="S51" s="3">
        <f t="shared" si="6"/>
        <v>9.0777777777777775</v>
      </c>
      <c r="T51" s="2">
        <f>IF('Indicator Data'!V53="No data","x",IF('Indicator Data'!V53&gt;T$136,0,IF('Indicator Data'!V53&lt;T$135,10,(T$136-'Indicator Data'!V53)/(T$136-T$135)*10)))</f>
        <v>9.6750000000000007</v>
      </c>
      <c r="U51" s="2">
        <f>IF('Indicator Data'!W53="No data","x",IF('Indicator Data'!W53&gt;U$136,0,IF('Indicator Data'!W53&lt;U$135,10,(U$136-'Indicator Data'!W53)/(U$136-U$135)*10)))</f>
        <v>2.6385703034150825</v>
      </c>
      <c r="V51" s="2">
        <f>IF('Indicator Data'!X53="No data","x",IF('Indicator Data'!X53&gt;V$136,0,IF('Indicator Data'!X53&lt;V$135,10,(V$136-'Indicator Data'!X53)/(V$136-V$135)*10)))</f>
        <v>6.1538461538461542</v>
      </c>
      <c r="W51" s="2">
        <f>IF('Indicator Data'!AC53="No data","x",IF('Indicator Data'!AC53&gt;W$136,0,IF('Indicator Data'!AC53&lt;W$135,10,(W$136-'Indicator Data'!AC53)/(W$136-W$135)*10)))</f>
        <v>9.7324745762711871</v>
      </c>
      <c r="X51" s="3">
        <f t="shared" si="7"/>
        <v>7.049972758383106</v>
      </c>
      <c r="Y51" s="5">
        <f t="shared" si="8"/>
        <v>7.7356536756278276</v>
      </c>
      <c r="Z51" s="83"/>
    </row>
    <row r="52" spans="1:26" s="11" customFormat="1" x14ac:dyDescent="0.25">
      <c r="A52" s="11" t="s">
        <v>403</v>
      </c>
      <c r="B52" s="30" t="s">
        <v>10</v>
      </c>
      <c r="C52" s="30" t="s">
        <v>532</v>
      </c>
      <c r="D52" s="2">
        <f>IF('Indicator Data'!AU54="No data","x",IF('Indicator Data'!AU54&gt;D$136,0,IF('Indicator Data'!AU54&lt;D$135,10,(D$136-'Indicator Data'!AU54)/(D$136-D$135)*10)))</f>
        <v>4.833333333333325</v>
      </c>
      <c r="E52" s="132">
        <f>(VLOOKUP($B52,'Indicator Data (national)'!$B$5:$BB$13,51,FALSE)+VLOOKUP($B52,'Indicator Data (national)'!$B$5:$BB$13,52,FALSE)+VLOOKUP($B52,'Indicator Data (national)'!$B$5:$BB$13,53,FALSE))/VLOOKUP($B52,'Indicator Data (national)'!$B$5:$BB$13,50,FALSE)*1000000</f>
        <v>0.68229420350824688</v>
      </c>
      <c r="F52" s="2">
        <f t="shared" si="1"/>
        <v>3.1770579649175312</v>
      </c>
      <c r="G52" s="3">
        <f t="shared" si="2"/>
        <v>4.0051956491254277</v>
      </c>
      <c r="H52" s="2">
        <f>IF('Indicator Data'!AW54="No data","x",IF('Indicator Data'!AW54&gt;H$136,0,IF('Indicator Data'!AW54&lt;H$135,10,(H$136-'Indicator Data'!AW54)/(H$136-H$135)*10)))</f>
        <v>7</v>
      </c>
      <c r="I52" s="2">
        <f>IF('Indicator Data'!AV54="No data","x",IF('Indicator Data'!AV54&gt;I$136,0,IF('Indicator Data'!AV54&lt;I$135,10,(I$136-'Indicator Data'!AV54)/(I$136-I$135)*10)))</f>
        <v>6.8639999999999999</v>
      </c>
      <c r="J52" s="3">
        <f t="shared" si="3"/>
        <v>6.9320000000000004</v>
      </c>
      <c r="K52" s="5">
        <f t="shared" si="4"/>
        <v>5.468597824562714</v>
      </c>
      <c r="L52" s="2">
        <f>IF('Indicator Data'!AY54="No data","x",IF('Indicator Data'!AY54^2&gt;L$136,0,IF('Indicator Data'!AY54^2&lt;L$135,10,(L$136-'Indicator Data'!AY54^2)/(L$136-L$135)*10)))</f>
        <v>7.2136368730900005</v>
      </c>
      <c r="M52" s="2" t="str">
        <f>IF(OR('Indicator Data'!AX54=0,'Indicator Data'!AX54="No data"),"x",IF('Indicator Data'!AX54&gt;M$136,0,IF('Indicator Data'!AX54&lt;M$135,10,(M$136-'Indicator Data'!AX54)/(M$136-M$135)*10)))</f>
        <v>x</v>
      </c>
      <c r="N52" s="2">
        <f>IF('Indicator Data'!AZ54="No data","x",IF('Indicator Data'!AZ54&gt;N$136,0,IF('Indicator Data'!AZ54&lt;N$135,10,(N$136-'Indicator Data'!AZ54)/(N$136-N$135)*10)))</f>
        <v>9.4630899999999993</v>
      </c>
      <c r="O52" s="2">
        <f>IF('Indicator Data'!BA54="No data","x",IF('Indicator Data'!BA54&gt;O$136,0,IF('Indicator Data'!BA54&lt;O$135,10,(O$136-'Indicator Data'!BA54)/(O$136-O$135)*10)))</f>
        <v>4.5609045990777943</v>
      </c>
      <c r="P52" s="3">
        <f t="shared" si="5"/>
        <v>7.0792104907225983</v>
      </c>
      <c r="Q52" s="2">
        <f>IF('Indicator Data'!BB54="No data","x",IF('Indicator Data'!BB54&gt;Q$136,0,IF('Indicator Data'!BB54&lt;Q$135,10,(Q$136-'Indicator Data'!BB54)/(Q$136-Q$135)*10)))</f>
        <v>8.155555555555555</v>
      </c>
      <c r="R52" s="2">
        <f>IF('Indicator Data'!BC54="No data","x",IF('Indicator Data'!BC54&gt;R$136,0,IF('Indicator Data'!BC54&lt;R$135,10,(R$136-'Indicator Data'!BC54)/(R$136-R$135)*10)))</f>
        <v>10</v>
      </c>
      <c r="S52" s="3">
        <f t="shared" si="6"/>
        <v>9.0777777777777775</v>
      </c>
      <c r="T52" s="2">
        <f>IF('Indicator Data'!V54="No data","x",IF('Indicator Data'!V54&gt;T$136,0,IF('Indicator Data'!V54&lt;T$135,10,(T$136-'Indicator Data'!V54)/(T$136-T$135)*10)))</f>
        <v>9.6750000000000007</v>
      </c>
      <c r="U52" s="2">
        <f>IF('Indicator Data'!W54="No data","x",IF('Indicator Data'!W54&gt;U$136,0,IF('Indicator Data'!W54&lt;U$135,10,(U$136-'Indicator Data'!W54)/(U$136-U$135)*10)))</f>
        <v>3.871777641081569</v>
      </c>
      <c r="V52" s="2">
        <f>IF('Indicator Data'!X54="No data","x",IF('Indicator Data'!X54&gt;V$136,0,IF('Indicator Data'!X54&lt;V$135,10,(V$136-'Indicator Data'!X54)/(V$136-V$135)*10)))</f>
        <v>6.1538461538461542</v>
      </c>
      <c r="W52" s="2">
        <f>IF('Indicator Data'!AC54="No data","x",IF('Indicator Data'!AC54&gt;W$136,0,IF('Indicator Data'!AC54&lt;W$135,10,(W$136-'Indicator Data'!AC54)/(W$136-W$135)*10)))</f>
        <v>9.7324745762711871</v>
      </c>
      <c r="X52" s="3">
        <f t="shared" si="7"/>
        <v>7.3582745927997273</v>
      </c>
      <c r="Y52" s="5">
        <f t="shared" si="8"/>
        <v>7.8384209537667013</v>
      </c>
      <c r="Z52" s="83"/>
    </row>
    <row r="53" spans="1:26" s="11" customFormat="1" x14ac:dyDescent="0.25">
      <c r="A53" s="11" t="s">
        <v>404</v>
      </c>
      <c r="B53" s="30" t="s">
        <v>10</v>
      </c>
      <c r="C53" s="30" t="s">
        <v>533</v>
      </c>
      <c r="D53" s="2">
        <f>IF('Indicator Data'!AU55="No data","x",IF('Indicator Data'!AU55&gt;D$136,0,IF('Indicator Data'!AU55&lt;D$135,10,(D$136-'Indicator Data'!AU55)/(D$136-D$135)*10)))</f>
        <v>4.833333333333325</v>
      </c>
      <c r="E53" s="132">
        <f>(VLOOKUP($B53,'Indicator Data (national)'!$B$5:$BB$13,51,FALSE)+VLOOKUP($B53,'Indicator Data (national)'!$B$5:$BB$13,52,FALSE)+VLOOKUP($B53,'Indicator Data (national)'!$B$5:$BB$13,53,FALSE))/VLOOKUP($B53,'Indicator Data (national)'!$B$5:$BB$13,50,FALSE)*1000000</f>
        <v>0.68229420350824688</v>
      </c>
      <c r="F53" s="2">
        <f t="shared" si="1"/>
        <v>3.1770579649175312</v>
      </c>
      <c r="G53" s="3">
        <f t="shared" si="2"/>
        <v>4.0051956491254277</v>
      </c>
      <c r="H53" s="2">
        <f>IF('Indicator Data'!AW55="No data","x",IF('Indicator Data'!AW55&gt;H$136,0,IF('Indicator Data'!AW55&lt;H$135,10,(H$136-'Indicator Data'!AW55)/(H$136-H$135)*10)))</f>
        <v>7</v>
      </c>
      <c r="I53" s="2">
        <f>IF('Indicator Data'!AV55="No data","x",IF('Indicator Data'!AV55&gt;I$136,0,IF('Indicator Data'!AV55&lt;I$135,10,(I$136-'Indicator Data'!AV55)/(I$136-I$135)*10)))</f>
        <v>6.8639999999999999</v>
      </c>
      <c r="J53" s="3">
        <f t="shared" si="3"/>
        <v>6.9320000000000004</v>
      </c>
      <c r="K53" s="5">
        <f t="shared" si="4"/>
        <v>5.468597824562714</v>
      </c>
      <c r="L53" s="2">
        <f>IF('Indicator Data'!AY55="No data","x",IF('Indicator Data'!AY55^2&gt;L$136,0,IF('Indicator Data'!AY55^2&lt;L$135,10,(L$136-'Indicator Data'!AY55^2)/(L$136-L$135)*10)))</f>
        <v>7.2136368730900005</v>
      </c>
      <c r="M53" s="2" t="str">
        <f>IF(OR('Indicator Data'!AX55=0,'Indicator Data'!AX55="No data"),"x",IF('Indicator Data'!AX55&gt;M$136,0,IF('Indicator Data'!AX55&lt;M$135,10,(M$136-'Indicator Data'!AX55)/(M$136-M$135)*10)))</f>
        <v>x</v>
      </c>
      <c r="N53" s="2">
        <f>IF('Indicator Data'!AZ55="No data","x",IF('Indicator Data'!AZ55&gt;N$136,0,IF('Indicator Data'!AZ55&lt;N$135,10,(N$136-'Indicator Data'!AZ55)/(N$136-N$135)*10)))</f>
        <v>9.4630899999999993</v>
      </c>
      <c r="O53" s="2">
        <f>IF('Indicator Data'!BA55="No data","x",IF('Indicator Data'!BA55&gt;O$136,0,IF('Indicator Data'!BA55&lt;O$135,10,(O$136-'Indicator Data'!BA55)/(O$136-O$135)*10)))</f>
        <v>4.5609045990777943</v>
      </c>
      <c r="P53" s="3">
        <f t="shared" si="5"/>
        <v>7.0792104907225983</v>
      </c>
      <c r="Q53" s="2">
        <f>IF('Indicator Data'!BB55="No data","x",IF('Indicator Data'!BB55&gt;Q$136,0,IF('Indicator Data'!BB55&lt;Q$135,10,(Q$136-'Indicator Data'!BB55)/(Q$136-Q$135)*10)))</f>
        <v>8.155555555555555</v>
      </c>
      <c r="R53" s="2">
        <f>IF('Indicator Data'!BC55="No data","x",IF('Indicator Data'!BC55&gt;R$136,0,IF('Indicator Data'!BC55&lt;R$135,10,(R$136-'Indicator Data'!BC55)/(R$136-R$135)*10)))</f>
        <v>10</v>
      </c>
      <c r="S53" s="3">
        <f t="shared" si="6"/>
        <v>9.0777777777777775</v>
      </c>
      <c r="T53" s="2">
        <f>IF('Indicator Data'!V55="No data","x",IF('Indicator Data'!V55&gt;T$136,0,IF('Indicator Data'!V55&lt;T$135,10,(T$136-'Indicator Data'!V55)/(T$136-T$135)*10)))</f>
        <v>9.6750000000000007</v>
      </c>
      <c r="U53" s="2">
        <f>IF('Indicator Data'!W55="No data","x",IF('Indicator Data'!W55&gt;U$136,0,IF('Indicator Data'!W55&lt;U$135,10,(U$136-'Indicator Data'!W55)/(U$136-U$135)*10)))</f>
        <v>1.0540735726078418</v>
      </c>
      <c r="V53" s="2">
        <f>IF('Indicator Data'!X55="No data","x",IF('Indicator Data'!X55&gt;V$136,0,IF('Indicator Data'!X55&lt;V$135,10,(V$136-'Indicator Data'!X55)/(V$136-V$135)*10)))</f>
        <v>6.1538461538461542</v>
      </c>
      <c r="W53" s="2">
        <f>IF('Indicator Data'!AC55="No data","x",IF('Indicator Data'!AC55&gt;W$136,0,IF('Indicator Data'!AC55&lt;W$135,10,(W$136-'Indicator Data'!AC55)/(W$136-W$135)*10)))</f>
        <v>9.7324745762711871</v>
      </c>
      <c r="X53" s="3">
        <f t="shared" si="7"/>
        <v>6.6538485756812955</v>
      </c>
      <c r="Y53" s="5">
        <f t="shared" si="8"/>
        <v>7.6036122813938904</v>
      </c>
      <c r="Z53" s="83"/>
    </row>
    <row r="54" spans="1:26" s="11" customFormat="1" x14ac:dyDescent="0.25">
      <c r="A54" s="11" t="s">
        <v>405</v>
      </c>
      <c r="B54" s="30" t="s">
        <v>12</v>
      </c>
      <c r="C54" s="30" t="s">
        <v>534</v>
      </c>
      <c r="D54" s="2">
        <f>IF('Indicator Data'!AU56="No data","x",IF('Indicator Data'!AU56&gt;D$136,0,IF('Indicator Data'!AU56&lt;D$135,10,(D$136-'Indicator Data'!AU56)/(D$136-D$135)*10)))</f>
        <v>5.708333333333325</v>
      </c>
      <c r="E54" s="132">
        <f>(VLOOKUP($B54,'Indicator Data (national)'!$B$5:$BB$13,51,FALSE)+VLOOKUP($B54,'Indicator Data (national)'!$B$5:$BB$13,52,FALSE)+VLOOKUP($B54,'Indicator Data (national)'!$B$5:$BB$13,53,FALSE))/VLOOKUP($B54,'Indicator Data (national)'!$B$5:$BB$13,50,FALSE)*1000000</f>
        <v>0.89875632407964023</v>
      </c>
      <c r="F54" s="2">
        <f t="shared" si="1"/>
        <v>1.0124367592035977</v>
      </c>
      <c r="G54" s="3">
        <f t="shared" si="2"/>
        <v>3.3603850462684615</v>
      </c>
      <c r="H54" s="2">
        <f>IF('Indicator Data'!AW56="No data","x",IF('Indicator Data'!AW56&gt;H$136,0,IF('Indicator Data'!AW56&lt;H$135,10,(H$136-'Indicator Data'!AW56)/(H$136-H$135)*10)))</f>
        <v>6.5</v>
      </c>
      <c r="I54" s="2">
        <f>IF('Indicator Data'!AV56="No data","x",IF('Indicator Data'!AV56&gt;I$136,0,IF('Indicator Data'!AV56&lt;I$135,10,(I$136-'Indicator Data'!AV56)/(I$136-I$135)*10)))</f>
        <v>6.4180000000000001</v>
      </c>
      <c r="J54" s="3">
        <f t="shared" si="3"/>
        <v>6.4589999999999996</v>
      </c>
      <c r="K54" s="5">
        <f t="shared" si="4"/>
        <v>4.9096925231342308</v>
      </c>
      <c r="L54" s="2">
        <f>IF('Indicator Data'!AY56="No data","x",IF('Indicator Data'!AY56^2&gt;L$136,0,IF('Indicator Data'!AY56^2&lt;L$135,10,(L$136-'Indicator Data'!AY56^2)/(L$136-L$135)*10)))</f>
        <v>10</v>
      </c>
      <c r="M54" s="2" t="str">
        <f>IF(OR('Indicator Data'!AX56=0,'Indicator Data'!AX56="No data"),"x",IF('Indicator Data'!AX56&gt;M$136,0,IF('Indicator Data'!AX56&lt;M$135,10,(M$136-'Indicator Data'!AX56)/(M$136-M$135)*10)))</f>
        <v>x</v>
      </c>
      <c r="N54" s="2">
        <f>IF('Indicator Data'!AZ56="No data","x",IF('Indicator Data'!AZ56&gt;N$136,0,IF('Indicator Data'!AZ56&lt;N$135,10,(N$136-'Indicator Data'!AZ56)/(N$136-N$135)*10)))</f>
        <v>9.8592300000000002</v>
      </c>
      <c r="O54" s="2">
        <f>IF('Indicator Data'!BA56="No data","x",IF('Indicator Data'!BA56&gt;O$136,0,IF('Indicator Data'!BA56&lt;O$135,10,(O$136-'Indicator Data'!BA56)/(O$136-O$135)*10)))</f>
        <v>8.5940170608957995</v>
      </c>
      <c r="P54" s="3">
        <f t="shared" si="5"/>
        <v>9.4844156869652654</v>
      </c>
      <c r="Q54" s="2">
        <f>IF('Indicator Data'!BB56="No data","x",IF('Indicator Data'!BB56&gt;Q$136,0,IF('Indicator Data'!BB56&lt;Q$135,10,(Q$136-'Indicator Data'!BB56)/(Q$136-Q$135)*10)))</f>
        <v>10</v>
      </c>
      <c r="R54" s="2">
        <f>IF('Indicator Data'!BC56="No data","x",IF('Indicator Data'!BC56&gt;R$136,0,IF('Indicator Data'!BC56&lt;R$135,10,(R$136-'Indicator Data'!BC56)/(R$136-R$135)*10)))</f>
        <v>9.9400000000000013</v>
      </c>
      <c r="S54" s="3">
        <f t="shared" si="6"/>
        <v>9.9700000000000006</v>
      </c>
      <c r="T54" s="2">
        <f>IF('Indicator Data'!V56="No data","x",IF('Indicator Data'!V56&gt;T$136,0,IF('Indicator Data'!V56&lt;T$135,10,(T$136-'Indicator Data'!V56)/(T$136-T$135)*10)))</f>
        <v>9.9499999999999993</v>
      </c>
      <c r="U54" s="2">
        <f>IF('Indicator Data'!W56="No data","x",IF('Indicator Data'!W56&gt;U$136,0,IF('Indicator Data'!W56&lt;U$135,10,(U$136-'Indicator Data'!W56)/(U$136-U$135)*10)))</f>
        <v>1.0555555555555556</v>
      </c>
      <c r="V54" s="2">
        <f>IF('Indicator Data'!X56="No data","x",IF('Indicator Data'!X56&gt;V$136,0,IF('Indicator Data'!X56&lt;V$135,10,(V$136-'Indicator Data'!X56)/(V$136-V$135)*10)))</f>
        <v>6.6666666666666661</v>
      </c>
      <c r="W54" s="2">
        <f>IF('Indicator Data'!AC56="No data","x",IF('Indicator Data'!AC56&gt;W$136,0,IF('Indicator Data'!AC56&lt;W$135,10,(W$136-'Indicator Data'!AC56)/(W$136-W$135)*10)))</f>
        <v>10</v>
      </c>
      <c r="X54" s="3">
        <f t="shared" si="7"/>
        <v>6.9180555555555561</v>
      </c>
      <c r="Y54" s="5">
        <f t="shared" si="8"/>
        <v>8.7908237475069413</v>
      </c>
      <c r="Z54" s="83"/>
    </row>
    <row r="55" spans="1:26" s="11" customFormat="1" x14ac:dyDescent="0.25">
      <c r="A55" s="11" t="s">
        <v>406</v>
      </c>
      <c r="B55" s="30" t="s">
        <v>12</v>
      </c>
      <c r="C55" s="30" t="s">
        <v>535</v>
      </c>
      <c r="D55" s="2">
        <f>IF('Indicator Data'!AU57="No data","x",IF('Indicator Data'!AU57&gt;D$136,0,IF('Indicator Data'!AU57&lt;D$135,10,(D$136-'Indicator Data'!AU57)/(D$136-D$135)*10)))</f>
        <v>5.708333333333325</v>
      </c>
      <c r="E55" s="132">
        <f>(VLOOKUP($B55,'Indicator Data (national)'!$B$5:$BB$13,51,FALSE)+VLOOKUP($B55,'Indicator Data (national)'!$B$5:$BB$13,52,FALSE)+VLOOKUP($B55,'Indicator Data (national)'!$B$5:$BB$13,53,FALSE))/VLOOKUP($B55,'Indicator Data (national)'!$B$5:$BB$13,50,FALSE)*1000000</f>
        <v>0.89875632407964023</v>
      </c>
      <c r="F55" s="2">
        <f t="shared" si="1"/>
        <v>1.0124367592035977</v>
      </c>
      <c r="G55" s="3">
        <f t="shared" si="2"/>
        <v>3.3603850462684615</v>
      </c>
      <c r="H55" s="2">
        <f>IF('Indicator Data'!AW57="No data","x",IF('Indicator Data'!AW57&gt;H$136,0,IF('Indicator Data'!AW57&lt;H$135,10,(H$136-'Indicator Data'!AW57)/(H$136-H$135)*10)))</f>
        <v>6.5</v>
      </c>
      <c r="I55" s="2">
        <f>IF('Indicator Data'!AV57="No data","x",IF('Indicator Data'!AV57&gt;I$136,0,IF('Indicator Data'!AV57&lt;I$135,10,(I$136-'Indicator Data'!AV57)/(I$136-I$135)*10)))</f>
        <v>6.4180000000000001</v>
      </c>
      <c r="J55" s="3">
        <f t="shared" si="3"/>
        <v>6.4589999999999996</v>
      </c>
      <c r="K55" s="5">
        <f t="shared" si="4"/>
        <v>4.9096925231342308</v>
      </c>
      <c r="L55" s="2">
        <f>IF('Indicator Data'!AY57="No data","x",IF('Indicator Data'!AY57^2&gt;L$136,0,IF('Indicator Data'!AY57^2&lt;L$135,10,(L$136-'Indicator Data'!AY57^2)/(L$136-L$135)*10)))</f>
        <v>10</v>
      </c>
      <c r="M55" s="2" t="str">
        <f>IF(OR('Indicator Data'!AX57=0,'Indicator Data'!AX57="No data"),"x",IF('Indicator Data'!AX57&gt;M$136,0,IF('Indicator Data'!AX57&lt;M$135,10,(M$136-'Indicator Data'!AX57)/(M$136-M$135)*10)))</f>
        <v>x</v>
      </c>
      <c r="N55" s="2">
        <f>IF('Indicator Data'!AZ57="No data","x",IF('Indicator Data'!AZ57&gt;N$136,0,IF('Indicator Data'!AZ57&lt;N$135,10,(N$136-'Indicator Data'!AZ57)/(N$136-N$135)*10)))</f>
        <v>9.8592300000000002</v>
      </c>
      <c r="O55" s="2">
        <f>IF('Indicator Data'!BA57="No data","x",IF('Indicator Data'!BA57&gt;O$136,0,IF('Indicator Data'!BA57&lt;O$135,10,(O$136-'Indicator Data'!BA57)/(O$136-O$135)*10)))</f>
        <v>8.5940170608957995</v>
      </c>
      <c r="P55" s="3">
        <f t="shared" si="5"/>
        <v>9.4844156869652654</v>
      </c>
      <c r="Q55" s="2">
        <f>IF('Indicator Data'!BB57="No data","x",IF('Indicator Data'!BB57&gt;Q$136,0,IF('Indicator Data'!BB57&lt;Q$135,10,(Q$136-'Indicator Data'!BB57)/(Q$136-Q$135)*10)))</f>
        <v>10</v>
      </c>
      <c r="R55" s="2">
        <f>IF('Indicator Data'!BC57="No data","x",IF('Indicator Data'!BC57&gt;R$136,0,IF('Indicator Data'!BC57&lt;R$135,10,(R$136-'Indicator Data'!BC57)/(R$136-R$135)*10)))</f>
        <v>9.9400000000000013</v>
      </c>
      <c r="S55" s="3">
        <f t="shared" si="6"/>
        <v>9.9700000000000006</v>
      </c>
      <c r="T55" s="2">
        <f>IF('Indicator Data'!V57="No data","x",IF('Indicator Data'!V57&gt;T$136,0,IF('Indicator Data'!V57&lt;T$135,10,(T$136-'Indicator Data'!V57)/(T$136-T$135)*10)))</f>
        <v>9.9499999999999993</v>
      </c>
      <c r="U55" s="2">
        <f>IF('Indicator Data'!W57="No data","x",IF('Indicator Data'!W57&gt;U$136,0,IF('Indicator Data'!W57&lt;U$135,10,(U$136-'Indicator Data'!W57)/(U$136-U$135)*10)))</f>
        <v>0.88888888888888895</v>
      </c>
      <c r="V55" s="2">
        <f>IF('Indicator Data'!X57="No data","x",IF('Indicator Data'!X57&gt;V$136,0,IF('Indicator Data'!X57&lt;V$135,10,(V$136-'Indicator Data'!X57)/(V$136-V$135)*10)))</f>
        <v>6.6666666666666661</v>
      </c>
      <c r="W55" s="2">
        <f>IF('Indicator Data'!AC57="No data","x",IF('Indicator Data'!AC57&gt;W$136,0,IF('Indicator Data'!AC57&lt;W$135,10,(W$136-'Indicator Data'!AC57)/(W$136-W$135)*10)))</f>
        <v>10</v>
      </c>
      <c r="X55" s="3">
        <f t="shared" si="7"/>
        <v>6.8763888888888891</v>
      </c>
      <c r="Y55" s="5">
        <f t="shared" si="8"/>
        <v>8.776934858618052</v>
      </c>
      <c r="Z55" s="83"/>
    </row>
    <row r="56" spans="1:26" s="11" customFormat="1" x14ac:dyDescent="0.25">
      <c r="A56" s="11" t="s">
        <v>407</v>
      </c>
      <c r="B56" s="30" t="s">
        <v>12</v>
      </c>
      <c r="C56" s="30" t="s">
        <v>536</v>
      </c>
      <c r="D56" s="2">
        <f>IF('Indicator Data'!AU58="No data","x",IF('Indicator Data'!AU58&gt;D$136,0,IF('Indicator Data'!AU58&lt;D$135,10,(D$136-'Indicator Data'!AU58)/(D$136-D$135)*10)))</f>
        <v>5.708333333333325</v>
      </c>
      <c r="E56" s="132">
        <f>(VLOOKUP($B56,'Indicator Data (national)'!$B$5:$BB$13,51,FALSE)+VLOOKUP($B56,'Indicator Data (national)'!$B$5:$BB$13,52,FALSE)+VLOOKUP($B56,'Indicator Data (national)'!$B$5:$BB$13,53,FALSE))/VLOOKUP($B56,'Indicator Data (national)'!$B$5:$BB$13,50,FALSE)*1000000</f>
        <v>0.89875632407964023</v>
      </c>
      <c r="F56" s="2">
        <f t="shared" si="1"/>
        <v>1.0124367592035977</v>
      </c>
      <c r="G56" s="3">
        <f t="shared" si="2"/>
        <v>3.3603850462684615</v>
      </c>
      <c r="H56" s="2">
        <f>IF('Indicator Data'!AW58="No data","x",IF('Indicator Data'!AW58&gt;H$136,0,IF('Indicator Data'!AW58&lt;H$135,10,(H$136-'Indicator Data'!AW58)/(H$136-H$135)*10)))</f>
        <v>6.5</v>
      </c>
      <c r="I56" s="2">
        <f>IF('Indicator Data'!AV58="No data","x",IF('Indicator Data'!AV58&gt;I$136,0,IF('Indicator Data'!AV58&lt;I$135,10,(I$136-'Indicator Data'!AV58)/(I$136-I$135)*10)))</f>
        <v>6.4180000000000001</v>
      </c>
      <c r="J56" s="3">
        <f t="shared" si="3"/>
        <v>6.4589999999999996</v>
      </c>
      <c r="K56" s="5">
        <f t="shared" si="4"/>
        <v>4.9096925231342308</v>
      </c>
      <c r="L56" s="2">
        <f>IF('Indicator Data'!AY58="No data","x",IF('Indicator Data'!AY58^2&gt;L$136,0,IF('Indicator Data'!AY58^2&lt;L$135,10,(L$136-'Indicator Data'!AY58^2)/(L$136-L$135)*10)))</f>
        <v>10</v>
      </c>
      <c r="M56" s="2" t="str">
        <f>IF(OR('Indicator Data'!AX58=0,'Indicator Data'!AX58="No data"),"x",IF('Indicator Data'!AX58&gt;M$136,0,IF('Indicator Data'!AX58&lt;M$135,10,(M$136-'Indicator Data'!AX58)/(M$136-M$135)*10)))</f>
        <v>x</v>
      </c>
      <c r="N56" s="2">
        <f>IF('Indicator Data'!AZ58="No data","x",IF('Indicator Data'!AZ58&gt;N$136,0,IF('Indicator Data'!AZ58&lt;N$135,10,(N$136-'Indicator Data'!AZ58)/(N$136-N$135)*10)))</f>
        <v>9.8592300000000002</v>
      </c>
      <c r="O56" s="2">
        <f>IF('Indicator Data'!BA58="No data","x",IF('Indicator Data'!BA58&gt;O$136,0,IF('Indicator Data'!BA58&lt;O$135,10,(O$136-'Indicator Data'!BA58)/(O$136-O$135)*10)))</f>
        <v>8.5940170608957995</v>
      </c>
      <c r="P56" s="3">
        <f t="shared" si="5"/>
        <v>9.4844156869652654</v>
      </c>
      <c r="Q56" s="2">
        <f>IF('Indicator Data'!BB58="No data","x",IF('Indicator Data'!BB58&gt;Q$136,0,IF('Indicator Data'!BB58&lt;Q$135,10,(Q$136-'Indicator Data'!BB58)/(Q$136-Q$135)*10)))</f>
        <v>10</v>
      </c>
      <c r="R56" s="2">
        <f>IF('Indicator Data'!BC58="No data","x",IF('Indicator Data'!BC58&gt;R$136,0,IF('Indicator Data'!BC58&lt;R$135,10,(R$136-'Indicator Data'!BC58)/(R$136-R$135)*10)))</f>
        <v>9.9400000000000013</v>
      </c>
      <c r="S56" s="3">
        <f t="shared" si="6"/>
        <v>9.9700000000000006</v>
      </c>
      <c r="T56" s="2">
        <f>IF('Indicator Data'!V58="No data","x",IF('Indicator Data'!V58&gt;T$136,0,IF('Indicator Data'!V58&lt;T$135,10,(T$136-'Indicator Data'!V58)/(T$136-T$135)*10)))</f>
        <v>9.9499999999999993</v>
      </c>
      <c r="U56" s="2">
        <f>IF('Indicator Data'!W58="No data","x",IF('Indicator Data'!W58&gt;U$136,0,IF('Indicator Data'!W58&lt;U$135,10,(U$136-'Indicator Data'!W58)/(U$136-U$135)*10)))</f>
        <v>0</v>
      </c>
      <c r="V56" s="2">
        <f>IF('Indicator Data'!X58="No data","x",IF('Indicator Data'!X58&gt;V$136,0,IF('Indicator Data'!X58&lt;V$135,10,(V$136-'Indicator Data'!X58)/(V$136-V$135)*10)))</f>
        <v>6.6666666666666661</v>
      </c>
      <c r="W56" s="2">
        <f>IF('Indicator Data'!AC58="No data","x",IF('Indicator Data'!AC58&gt;W$136,0,IF('Indicator Data'!AC58&lt;W$135,10,(W$136-'Indicator Data'!AC58)/(W$136-W$135)*10)))</f>
        <v>10</v>
      </c>
      <c r="X56" s="3">
        <f t="shared" si="7"/>
        <v>6.6541666666666668</v>
      </c>
      <c r="Y56" s="5">
        <f t="shared" si="8"/>
        <v>8.7028607845439776</v>
      </c>
      <c r="Z56" s="83"/>
    </row>
    <row r="57" spans="1:26" s="11" customFormat="1" x14ac:dyDescent="0.25">
      <c r="A57" s="11" t="s">
        <v>408</v>
      </c>
      <c r="B57" s="30" t="s">
        <v>12</v>
      </c>
      <c r="C57" s="30" t="s">
        <v>537</v>
      </c>
      <c r="D57" s="2">
        <f>IF('Indicator Data'!AU59="No data","x",IF('Indicator Data'!AU59&gt;D$136,0,IF('Indicator Data'!AU59&lt;D$135,10,(D$136-'Indicator Data'!AU59)/(D$136-D$135)*10)))</f>
        <v>5.708333333333325</v>
      </c>
      <c r="E57" s="132">
        <f>(VLOOKUP($B57,'Indicator Data (national)'!$B$5:$BB$13,51,FALSE)+VLOOKUP($B57,'Indicator Data (national)'!$B$5:$BB$13,52,FALSE)+VLOOKUP($B57,'Indicator Data (national)'!$B$5:$BB$13,53,FALSE))/VLOOKUP($B57,'Indicator Data (national)'!$B$5:$BB$13,50,FALSE)*1000000</f>
        <v>0.89875632407964023</v>
      </c>
      <c r="F57" s="2">
        <f t="shared" si="1"/>
        <v>1.0124367592035977</v>
      </c>
      <c r="G57" s="3">
        <f t="shared" si="2"/>
        <v>3.3603850462684615</v>
      </c>
      <c r="H57" s="2">
        <f>IF('Indicator Data'!AW59="No data","x",IF('Indicator Data'!AW59&gt;H$136,0,IF('Indicator Data'!AW59&lt;H$135,10,(H$136-'Indicator Data'!AW59)/(H$136-H$135)*10)))</f>
        <v>6.5</v>
      </c>
      <c r="I57" s="2">
        <f>IF('Indicator Data'!AV59="No data","x",IF('Indicator Data'!AV59&gt;I$136,0,IF('Indicator Data'!AV59&lt;I$135,10,(I$136-'Indicator Data'!AV59)/(I$136-I$135)*10)))</f>
        <v>6.4180000000000001</v>
      </c>
      <c r="J57" s="3">
        <f t="shared" si="3"/>
        <v>6.4589999999999996</v>
      </c>
      <c r="K57" s="5">
        <f t="shared" si="4"/>
        <v>4.9096925231342308</v>
      </c>
      <c r="L57" s="2">
        <f>IF('Indicator Data'!AY59="No data","x",IF('Indicator Data'!AY59^2&gt;L$136,0,IF('Indicator Data'!AY59^2&lt;L$135,10,(L$136-'Indicator Data'!AY59^2)/(L$136-L$135)*10)))</f>
        <v>10</v>
      </c>
      <c r="M57" s="2" t="str">
        <f>IF(OR('Indicator Data'!AX59=0,'Indicator Data'!AX59="No data"),"x",IF('Indicator Data'!AX59&gt;M$136,0,IF('Indicator Data'!AX59&lt;M$135,10,(M$136-'Indicator Data'!AX59)/(M$136-M$135)*10)))</f>
        <v>x</v>
      </c>
      <c r="N57" s="2">
        <f>IF('Indicator Data'!AZ59="No data","x",IF('Indicator Data'!AZ59&gt;N$136,0,IF('Indicator Data'!AZ59&lt;N$135,10,(N$136-'Indicator Data'!AZ59)/(N$136-N$135)*10)))</f>
        <v>9.8592300000000002</v>
      </c>
      <c r="O57" s="2">
        <f>IF('Indicator Data'!BA59="No data","x",IF('Indicator Data'!BA59&gt;O$136,0,IF('Indicator Data'!BA59&lt;O$135,10,(O$136-'Indicator Data'!BA59)/(O$136-O$135)*10)))</f>
        <v>8.5940170608957995</v>
      </c>
      <c r="P57" s="3">
        <f t="shared" si="5"/>
        <v>9.4844156869652654</v>
      </c>
      <c r="Q57" s="2">
        <f>IF('Indicator Data'!BB59="No data","x",IF('Indicator Data'!BB59&gt;Q$136,0,IF('Indicator Data'!BB59&lt;Q$135,10,(Q$136-'Indicator Data'!BB59)/(Q$136-Q$135)*10)))</f>
        <v>10</v>
      </c>
      <c r="R57" s="2">
        <f>IF('Indicator Data'!BC59="No data","x",IF('Indicator Data'!BC59&gt;R$136,0,IF('Indicator Data'!BC59&lt;R$135,10,(R$136-'Indicator Data'!BC59)/(R$136-R$135)*10)))</f>
        <v>9.9400000000000013</v>
      </c>
      <c r="S57" s="3">
        <f t="shared" si="6"/>
        <v>9.9700000000000006</v>
      </c>
      <c r="T57" s="2">
        <f>IF('Indicator Data'!V59="No data","x",IF('Indicator Data'!V59&gt;T$136,0,IF('Indicator Data'!V59&lt;T$135,10,(T$136-'Indicator Data'!V59)/(T$136-T$135)*10)))</f>
        <v>9.9499999999999993</v>
      </c>
      <c r="U57" s="2">
        <f>IF('Indicator Data'!W59="No data","x",IF('Indicator Data'!W59&gt;U$136,0,IF('Indicator Data'!W59&lt;U$135,10,(U$136-'Indicator Data'!W59)/(U$136-U$135)*10)))</f>
        <v>0.38888888888888729</v>
      </c>
      <c r="V57" s="2">
        <f>IF('Indicator Data'!X59="No data","x",IF('Indicator Data'!X59&gt;V$136,0,IF('Indicator Data'!X59&lt;V$135,10,(V$136-'Indicator Data'!X59)/(V$136-V$135)*10)))</f>
        <v>6.6666666666666661</v>
      </c>
      <c r="W57" s="2">
        <f>IF('Indicator Data'!AC59="No data","x",IF('Indicator Data'!AC59&gt;W$136,0,IF('Indicator Data'!AC59&lt;W$135,10,(W$136-'Indicator Data'!AC59)/(W$136-W$135)*10)))</f>
        <v>10</v>
      </c>
      <c r="X57" s="3">
        <f t="shared" si="7"/>
        <v>6.7513888888888882</v>
      </c>
      <c r="Y57" s="5">
        <f t="shared" si="8"/>
        <v>8.7352681919513842</v>
      </c>
      <c r="Z57" s="83"/>
    </row>
    <row r="58" spans="1:26" s="11" customFormat="1" x14ac:dyDescent="0.25">
      <c r="A58" s="11" t="s">
        <v>409</v>
      </c>
      <c r="B58" s="30" t="s">
        <v>12</v>
      </c>
      <c r="C58" s="30" t="s">
        <v>538</v>
      </c>
      <c r="D58" s="2">
        <f>IF('Indicator Data'!AU60="No data","x",IF('Indicator Data'!AU60&gt;D$136,0,IF('Indicator Data'!AU60&lt;D$135,10,(D$136-'Indicator Data'!AU60)/(D$136-D$135)*10)))</f>
        <v>5.708333333333325</v>
      </c>
      <c r="E58" s="132">
        <f>(VLOOKUP($B58,'Indicator Data (national)'!$B$5:$BB$13,51,FALSE)+VLOOKUP($B58,'Indicator Data (national)'!$B$5:$BB$13,52,FALSE)+VLOOKUP($B58,'Indicator Data (national)'!$B$5:$BB$13,53,FALSE))/VLOOKUP($B58,'Indicator Data (national)'!$B$5:$BB$13,50,FALSE)*1000000</f>
        <v>0.89875632407964023</v>
      </c>
      <c r="F58" s="2">
        <f t="shared" si="1"/>
        <v>1.0124367592035977</v>
      </c>
      <c r="G58" s="3">
        <f t="shared" si="2"/>
        <v>3.3603850462684615</v>
      </c>
      <c r="H58" s="2">
        <f>IF('Indicator Data'!AW60="No data","x",IF('Indicator Data'!AW60&gt;H$136,0,IF('Indicator Data'!AW60&lt;H$135,10,(H$136-'Indicator Data'!AW60)/(H$136-H$135)*10)))</f>
        <v>6.5</v>
      </c>
      <c r="I58" s="2">
        <f>IF('Indicator Data'!AV60="No data","x",IF('Indicator Data'!AV60&gt;I$136,0,IF('Indicator Data'!AV60&lt;I$135,10,(I$136-'Indicator Data'!AV60)/(I$136-I$135)*10)))</f>
        <v>6.4180000000000001</v>
      </c>
      <c r="J58" s="3">
        <f t="shared" si="3"/>
        <v>6.4589999999999996</v>
      </c>
      <c r="K58" s="5">
        <f t="shared" si="4"/>
        <v>4.9096925231342308</v>
      </c>
      <c r="L58" s="2">
        <f>IF('Indicator Data'!AY60="No data","x",IF('Indicator Data'!AY60^2&gt;L$136,0,IF('Indicator Data'!AY60^2&lt;L$135,10,(L$136-'Indicator Data'!AY60^2)/(L$136-L$135)*10)))</f>
        <v>10</v>
      </c>
      <c r="M58" s="2" t="str">
        <f>IF(OR('Indicator Data'!AX60=0,'Indicator Data'!AX60="No data"),"x",IF('Indicator Data'!AX60&gt;M$136,0,IF('Indicator Data'!AX60&lt;M$135,10,(M$136-'Indicator Data'!AX60)/(M$136-M$135)*10)))</f>
        <v>x</v>
      </c>
      <c r="N58" s="2">
        <f>IF('Indicator Data'!AZ60="No data","x",IF('Indicator Data'!AZ60&gt;N$136,0,IF('Indicator Data'!AZ60&lt;N$135,10,(N$136-'Indicator Data'!AZ60)/(N$136-N$135)*10)))</f>
        <v>9.8592300000000002</v>
      </c>
      <c r="O58" s="2">
        <f>IF('Indicator Data'!BA60="No data","x",IF('Indicator Data'!BA60&gt;O$136,0,IF('Indicator Data'!BA60&lt;O$135,10,(O$136-'Indicator Data'!BA60)/(O$136-O$135)*10)))</f>
        <v>8.5940170608957995</v>
      </c>
      <c r="P58" s="3">
        <f t="shared" si="5"/>
        <v>9.4844156869652654</v>
      </c>
      <c r="Q58" s="2">
        <f>IF('Indicator Data'!BB60="No data","x",IF('Indicator Data'!BB60&gt;Q$136,0,IF('Indicator Data'!BB60&lt;Q$135,10,(Q$136-'Indicator Data'!BB60)/(Q$136-Q$135)*10)))</f>
        <v>10</v>
      </c>
      <c r="R58" s="2">
        <f>IF('Indicator Data'!BC60="No data","x",IF('Indicator Data'!BC60&gt;R$136,0,IF('Indicator Data'!BC60&lt;R$135,10,(R$136-'Indicator Data'!BC60)/(R$136-R$135)*10)))</f>
        <v>9.9400000000000013</v>
      </c>
      <c r="S58" s="3">
        <f t="shared" si="6"/>
        <v>9.9700000000000006</v>
      </c>
      <c r="T58" s="2">
        <f>IF('Indicator Data'!V60="No data","x",IF('Indicator Data'!V60&gt;T$136,0,IF('Indicator Data'!V60&lt;T$135,10,(T$136-'Indicator Data'!V60)/(T$136-T$135)*10)))</f>
        <v>9.9499999999999993</v>
      </c>
      <c r="U58" s="2">
        <f>IF('Indicator Data'!W60="No data","x",IF('Indicator Data'!W60&gt;U$136,0,IF('Indicator Data'!W60&lt;U$135,10,(U$136-'Indicator Data'!W60)/(U$136-U$135)*10)))</f>
        <v>0.16666666666666666</v>
      </c>
      <c r="V58" s="2">
        <f>IF('Indicator Data'!X60="No data","x",IF('Indicator Data'!X60&gt;V$136,0,IF('Indicator Data'!X60&lt;V$135,10,(V$136-'Indicator Data'!X60)/(V$136-V$135)*10)))</f>
        <v>6.6666666666666661</v>
      </c>
      <c r="W58" s="2">
        <f>IF('Indicator Data'!AC60="No data","x",IF('Indicator Data'!AC60&gt;W$136,0,IF('Indicator Data'!AC60&lt;W$135,10,(W$136-'Indicator Data'!AC60)/(W$136-W$135)*10)))</f>
        <v>10</v>
      </c>
      <c r="X58" s="3">
        <f t="shared" si="7"/>
        <v>6.6958333333333337</v>
      </c>
      <c r="Y58" s="5">
        <f t="shared" si="8"/>
        <v>8.7167496734328669</v>
      </c>
      <c r="Z58" s="83"/>
    </row>
    <row r="59" spans="1:26" s="11" customFormat="1" x14ac:dyDescent="0.25">
      <c r="A59" s="11" t="s">
        <v>410</v>
      </c>
      <c r="B59" s="30" t="s">
        <v>12</v>
      </c>
      <c r="C59" s="30" t="s">
        <v>539</v>
      </c>
      <c r="D59" s="2">
        <f>IF('Indicator Data'!AU61="No data","x",IF('Indicator Data'!AU61&gt;D$136,0,IF('Indicator Data'!AU61&lt;D$135,10,(D$136-'Indicator Data'!AU61)/(D$136-D$135)*10)))</f>
        <v>5.708333333333325</v>
      </c>
      <c r="E59" s="132">
        <f>(VLOOKUP($B59,'Indicator Data (national)'!$B$5:$BB$13,51,FALSE)+VLOOKUP($B59,'Indicator Data (national)'!$B$5:$BB$13,52,FALSE)+VLOOKUP($B59,'Indicator Data (national)'!$B$5:$BB$13,53,FALSE))/VLOOKUP($B59,'Indicator Data (national)'!$B$5:$BB$13,50,FALSE)*1000000</f>
        <v>0.89875632407964023</v>
      </c>
      <c r="F59" s="2">
        <f t="shared" si="1"/>
        <v>1.0124367592035977</v>
      </c>
      <c r="G59" s="3">
        <f t="shared" si="2"/>
        <v>3.3603850462684615</v>
      </c>
      <c r="H59" s="2">
        <f>IF('Indicator Data'!AW61="No data","x",IF('Indicator Data'!AW61&gt;H$136,0,IF('Indicator Data'!AW61&lt;H$135,10,(H$136-'Indicator Data'!AW61)/(H$136-H$135)*10)))</f>
        <v>6.5</v>
      </c>
      <c r="I59" s="2">
        <f>IF('Indicator Data'!AV61="No data","x",IF('Indicator Data'!AV61&gt;I$136,0,IF('Indicator Data'!AV61&lt;I$135,10,(I$136-'Indicator Data'!AV61)/(I$136-I$135)*10)))</f>
        <v>6.4180000000000001</v>
      </c>
      <c r="J59" s="3">
        <f t="shared" si="3"/>
        <v>6.4589999999999996</v>
      </c>
      <c r="K59" s="5">
        <f t="shared" si="4"/>
        <v>4.9096925231342308</v>
      </c>
      <c r="L59" s="2">
        <f>IF('Indicator Data'!AY61="No data","x",IF('Indicator Data'!AY61^2&gt;L$136,0,IF('Indicator Data'!AY61^2&lt;L$135,10,(L$136-'Indicator Data'!AY61^2)/(L$136-L$135)*10)))</f>
        <v>10</v>
      </c>
      <c r="M59" s="2" t="str">
        <f>IF(OR('Indicator Data'!AX61=0,'Indicator Data'!AX61="No data"),"x",IF('Indicator Data'!AX61&gt;M$136,0,IF('Indicator Data'!AX61&lt;M$135,10,(M$136-'Indicator Data'!AX61)/(M$136-M$135)*10)))</f>
        <v>x</v>
      </c>
      <c r="N59" s="2">
        <f>IF('Indicator Data'!AZ61="No data","x",IF('Indicator Data'!AZ61&gt;N$136,0,IF('Indicator Data'!AZ61&lt;N$135,10,(N$136-'Indicator Data'!AZ61)/(N$136-N$135)*10)))</f>
        <v>9.8592300000000002</v>
      </c>
      <c r="O59" s="2">
        <f>IF('Indicator Data'!BA61="No data","x",IF('Indicator Data'!BA61&gt;O$136,0,IF('Indicator Data'!BA61&lt;O$135,10,(O$136-'Indicator Data'!BA61)/(O$136-O$135)*10)))</f>
        <v>8.5940170608957995</v>
      </c>
      <c r="P59" s="3">
        <f t="shared" si="5"/>
        <v>9.4844156869652654</v>
      </c>
      <c r="Q59" s="2">
        <f>IF('Indicator Data'!BB61="No data","x",IF('Indicator Data'!BB61&gt;Q$136,0,IF('Indicator Data'!BB61&lt;Q$135,10,(Q$136-'Indicator Data'!BB61)/(Q$136-Q$135)*10)))</f>
        <v>10</v>
      </c>
      <c r="R59" s="2">
        <f>IF('Indicator Data'!BC61="No data","x",IF('Indicator Data'!BC61&gt;R$136,0,IF('Indicator Data'!BC61&lt;R$135,10,(R$136-'Indicator Data'!BC61)/(R$136-R$135)*10)))</f>
        <v>9.9400000000000013</v>
      </c>
      <c r="S59" s="3">
        <f t="shared" si="6"/>
        <v>9.9700000000000006</v>
      </c>
      <c r="T59" s="2">
        <f>IF('Indicator Data'!V61="No data","x",IF('Indicator Data'!V61&gt;T$136,0,IF('Indicator Data'!V61&lt;T$135,10,(T$136-'Indicator Data'!V61)/(T$136-T$135)*10)))</f>
        <v>9.9499999999999993</v>
      </c>
      <c r="U59" s="2">
        <f>IF('Indicator Data'!W61="No data","x",IF('Indicator Data'!W61&gt;U$136,0,IF('Indicator Data'!W61&lt;U$135,10,(U$136-'Indicator Data'!W61)/(U$136-U$135)*10)))</f>
        <v>0</v>
      </c>
      <c r="V59" s="2">
        <f>IF('Indicator Data'!X61="No data","x",IF('Indicator Data'!X61&gt;V$136,0,IF('Indicator Data'!X61&lt;V$135,10,(V$136-'Indicator Data'!X61)/(V$136-V$135)*10)))</f>
        <v>6.6666666666666661</v>
      </c>
      <c r="W59" s="2">
        <f>IF('Indicator Data'!AC61="No data","x",IF('Indicator Data'!AC61&gt;W$136,0,IF('Indicator Data'!AC61&lt;W$135,10,(W$136-'Indicator Data'!AC61)/(W$136-W$135)*10)))</f>
        <v>10</v>
      </c>
      <c r="X59" s="3">
        <f t="shared" si="7"/>
        <v>6.6541666666666668</v>
      </c>
      <c r="Y59" s="5">
        <f t="shared" si="8"/>
        <v>8.7028607845439776</v>
      </c>
      <c r="Z59" s="83"/>
    </row>
    <row r="60" spans="1:26" s="11" customFormat="1" x14ac:dyDescent="0.25">
      <c r="A60" s="11" t="s">
        <v>411</v>
      </c>
      <c r="B60" s="30" t="s">
        <v>12</v>
      </c>
      <c r="C60" s="30" t="s">
        <v>540</v>
      </c>
      <c r="D60" s="2">
        <f>IF('Indicator Data'!AU62="No data","x",IF('Indicator Data'!AU62&gt;D$136,0,IF('Indicator Data'!AU62&lt;D$135,10,(D$136-'Indicator Data'!AU62)/(D$136-D$135)*10)))</f>
        <v>5.708333333333325</v>
      </c>
      <c r="E60" s="132">
        <f>(VLOOKUP($B60,'Indicator Data (national)'!$B$5:$BB$13,51,FALSE)+VLOOKUP($B60,'Indicator Data (national)'!$B$5:$BB$13,52,FALSE)+VLOOKUP($B60,'Indicator Data (national)'!$B$5:$BB$13,53,FALSE))/VLOOKUP($B60,'Indicator Data (national)'!$B$5:$BB$13,50,FALSE)*1000000</f>
        <v>0.89875632407964023</v>
      </c>
      <c r="F60" s="2">
        <f t="shared" si="1"/>
        <v>1.0124367592035977</v>
      </c>
      <c r="G60" s="3">
        <f t="shared" si="2"/>
        <v>3.3603850462684615</v>
      </c>
      <c r="H60" s="2">
        <f>IF('Indicator Data'!AW62="No data","x",IF('Indicator Data'!AW62&gt;H$136,0,IF('Indicator Data'!AW62&lt;H$135,10,(H$136-'Indicator Data'!AW62)/(H$136-H$135)*10)))</f>
        <v>6.5</v>
      </c>
      <c r="I60" s="2">
        <f>IF('Indicator Data'!AV62="No data","x",IF('Indicator Data'!AV62&gt;I$136,0,IF('Indicator Data'!AV62&lt;I$135,10,(I$136-'Indicator Data'!AV62)/(I$136-I$135)*10)))</f>
        <v>6.4180000000000001</v>
      </c>
      <c r="J60" s="3">
        <f t="shared" si="3"/>
        <v>6.4589999999999996</v>
      </c>
      <c r="K60" s="5">
        <f t="shared" si="4"/>
        <v>4.9096925231342308</v>
      </c>
      <c r="L60" s="2">
        <f>IF('Indicator Data'!AY62="No data","x",IF('Indicator Data'!AY62^2&gt;L$136,0,IF('Indicator Data'!AY62^2&lt;L$135,10,(L$136-'Indicator Data'!AY62^2)/(L$136-L$135)*10)))</f>
        <v>10</v>
      </c>
      <c r="M60" s="2" t="str">
        <f>IF(OR('Indicator Data'!AX62=0,'Indicator Data'!AX62="No data"),"x",IF('Indicator Data'!AX62&gt;M$136,0,IF('Indicator Data'!AX62&lt;M$135,10,(M$136-'Indicator Data'!AX62)/(M$136-M$135)*10)))</f>
        <v>x</v>
      </c>
      <c r="N60" s="2">
        <f>IF('Indicator Data'!AZ62="No data","x",IF('Indicator Data'!AZ62&gt;N$136,0,IF('Indicator Data'!AZ62&lt;N$135,10,(N$136-'Indicator Data'!AZ62)/(N$136-N$135)*10)))</f>
        <v>9.8592300000000002</v>
      </c>
      <c r="O60" s="2">
        <f>IF('Indicator Data'!BA62="No data","x",IF('Indicator Data'!BA62&gt;O$136,0,IF('Indicator Data'!BA62&lt;O$135,10,(O$136-'Indicator Data'!BA62)/(O$136-O$135)*10)))</f>
        <v>8.5940170608957995</v>
      </c>
      <c r="P60" s="3">
        <f t="shared" si="5"/>
        <v>9.4844156869652654</v>
      </c>
      <c r="Q60" s="2">
        <f>IF('Indicator Data'!BB62="No data","x",IF('Indicator Data'!BB62&gt;Q$136,0,IF('Indicator Data'!BB62&lt;Q$135,10,(Q$136-'Indicator Data'!BB62)/(Q$136-Q$135)*10)))</f>
        <v>10</v>
      </c>
      <c r="R60" s="2">
        <f>IF('Indicator Data'!BC62="No data","x",IF('Indicator Data'!BC62&gt;R$136,0,IF('Indicator Data'!BC62&lt;R$135,10,(R$136-'Indicator Data'!BC62)/(R$136-R$135)*10)))</f>
        <v>9.9400000000000013</v>
      </c>
      <c r="S60" s="3">
        <f t="shared" si="6"/>
        <v>9.9700000000000006</v>
      </c>
      <c r="T60" s="2">
        <f>IF('Indicator Data'!V62="No data","x",IF('Indicator Data'!V62&gt;T$136,0,IF('Indicator Data'!V62&lt;T$135,10,(T$136-'Indicator Data'!V62)/(T$136-T$135)*10)))</f>
        <v>9.9499999999999993</v>
      </c>
      <c r="U60" s="2">
        <f>IF('Indicator Data'!W62="No data","x",IF('Indicator Data'!W62&gt;U$136,0,IF('Indicator Data'!W62&lt;U$135,10,(U$136-'Indicator Data'!W62)/(U$136-U$135)*10)))</f>
        <v>0.11111111111111112</v>
      </c>
      <c r="V60" s="2">
        <f>IF('Indicator Data'!X62="No data","x",IF('Indicator Data'!X62&gt;V$136,0,IF('Indicator Data'!X62&lt;V$135,10,(V$136-'Indicator Data'!X62)/(V$136-V$135)*10)))</f>
        <v>6.6666666666666661</v>
      </c>
      <c r="W60" s="2">
        <f>IF('Indicator Data'!AC62="No data","x",IF('Indicator Data'!AC62&gt;W$136,0,IF('Indicator Data'!AC62&lt;W$135,10,(W$136-'Indicator Data'!AC62)/(W$136-W$135)*10)))</f>
        <v>10</v>
      </c>
      <c r="X60" s="3">
        <f t="shared" si="7"/>
        <v>6.6819444444444445</v>
      </c>
      <c r="Y60" s="5">
        <f t="shared" si="8"/>
        <v>8.7121200438032371</v>
      </c>
      <c r="Z60" s="83"/>
    </row>
    <row r="61" spans="1:26" s="11" customFormat="1" x14ac:dyDescent="0.25">
      <c r="A61" s="11" t="s">
        <v>412</v>
      </c>
      <c r="B61" s="30" t="s">
        <v>12</v>
      </c>
      <c r="C61" s="30" t="s">
        <v>541</v>
      </c>
      <c r="D61" s="2">
        <f>IF('Indicator Data'!AU63="No data","x",IF('Indicator Data'!AU63&gt;D$136,0,IF('Indicator Data'!AU63&lt;D$135,10,(D$136-'Indicator Data'!AU63)/(D$136-D$135)*10)))</f>
        <v>5.708333333333325</v>
      </c>
      <c r="E61" s="132">
        <f>(VLOOKUP($B61,'Indicator Data (national)'!$B$5:$BB$13,51,FALSE)+VLOOKUP($B61,'Indicator Data (national)'!$B$5:$BB$13,52,FALSE)+VLOOKUP($B61,'Indicator Data (national)'!$B$5:$BB$13,53,FALSE))/VLOOKUP($B61,'Indicator Data (national)'!$B$5:$BB$13,50,FALSE)*1000000</f>
        <v>0.89875632407964023</v>
      </c>
      <c r="F61" s="2">
        <f t="shared" si="1"/>
        <v>1.0124367592035977</v>
      </c>
      <c r="G61" s="3">
        <f t="shared" si="2"/>
        <v>3.3603850462684615</v>
      </c>
      <c r="H61" s="2">
        <f>IF('Indicator Data'!AW63="No data","x",IF('Indicator Data'!AW63&gt;H$136,0,IF('Indicator Data'!AW63&lt;H$135,10,(H$136-'Indicator Data'!AW63)/(H$136-H$135)*10)))</f>
        <v>6.5</v>
      </c>
      <c r="I61" s="2">
        <f>IF('Indicator Data'!AV63="No data","x",IF('Indicator Data'!AV63&gt;I$136,0,IF('Indicator Data'!AV63&lt;I$135,10,(I$136-'Indicator Data'!AV63)/(I$136-I$135)*10)))</f>
        <v>6.4180000000000001</v>
      </c>
      <c r="J61" s="3">
        <f t="shared" si="3"/>
        <v>6.4589999999999996</v>
      </c>
      <c r="K61" s="5">
        <f t="shared" si="4"/>
        <v>4.9096925231342308</v>
      </c>
      <c r="L61" s="2">
        <f>IF('Indicator Data'!AY63="No data","x",IF('Indicator Data'!AY63^2&gt;L$136,0,IF('Indicator Data'!AY63^2&lt;L$135,10,(L$136-'Indicator Data'!AY63^2)/(L$136-L$135)*10)))</f>
        <v>10</v>
      </c>
      <c r="M61" s="2" t="str">
        <f>IF(OR('Indicator Data'!AX63=0,'Indicator Data'!AX63="No data"),"x",IF('Indicator Data'!AX63&gt;M$136,0,IF('Indicator Data'!AX63&lt;M$135,10,(M$136-'Indicator Data'!AX63)/(M$136-M$135)*10)))</f>
        <v>x</v>
      </c>
      <c r="N61" s="2">
        <f>IF('Indicator Data'!AZ63="No data","x",IF('Indicator Data'!AZ63&gt;N$136,0,IF('Indicator Data'!AZ63&lt;N$135,10,(N$136-'Indicator Data'!AZ63)/(N$136-N$135)*10)))</f>
        <v>9.8592300000000002</v>
      </c>
      <c r="O61" s="2">
        <f>IF('Indicator Data'!BA63="No data","x",IF('Indicator Data'!BA63&gt;O$136,0,IF('Indicator Data'!BA63&lt;O$135,10,(O$136-'Indicator Data'!BA63)/(O$136-O$135)*10)))</f>
        <v>8.5940170608957995</v>
      </c>
      <c r="P61" s="3">
        <f t="shared" si="5"/>
        <v>9.4844156869652654</v>
      </c>
      <c r="Q61" s="2">
        <f>IF('Indicator Data'!BB63="No data","x",IF('Indicator Data'!BB63&gt;Q$136,0,IF('Indicator Data'!BB63&lt;Q$135,10,(Q$136-'Indicator Data'!BB63)/(Q$136-Q$135)*10)))</f>
        <v>10</v>
      </c>
      <c r="R61" s="2">
        <f>IF('Indicator Data'!BC63="No data","x",IF('Indicator Data'!BC63&gt;R$136,0,IF('Indicator Data'!BC63&lt;R$135,10,(R$136-'Indicator Data'!BC63)/(R$136-R$135)*10)))</f>
        <v>9.9400000000000013</v>
      </c>
      <c r="S61" s="3">
        <f t="shared" si="6"/>
        <v>9.9700000000000006</v>
      </c>
      <c r="T61" s="2">
        <f>IF('Indicator Data'!V63="No data","x",IF('Indicator Data'!V63&gt;T$136,0,IF('Indicator Data'!V63&lt;T$135,10,(T$136-'Indicator Data'!V63)/(T$136-T$135)*10)))</f>
        <v>9.9499999999999993</v>
      </c>
      <c r="U61" s="2">
        <f>IF('Indicator Data'!W63="No data","x",IF('Indicator Data'!W63&gt;U$136,0,IF('Indicator Data'!W63&lt;U$135,10,(U$136-'Indicator Data'!W63)/(U$136-U$135)*10)))</f>
        <v>0.3888888888888889</v>
      </c>
      <c r="V61" s="2">
        <f>IF('Indicator Data'!X63="No data","x",IF('Indicator Data'!X63&gt;V$136,0,IF('Indicator Data'!X63&lt;V$135,10,(V$136-'Indicator Data'!X63)/(V$136-V$135)*10)))</f>
        <v>6.6666666666666661</v>
      </c>
      <c r="W61" s="2">
        <f>IF('Indicator Data'!AC63="No data","x",IF('Indicator Data'!AC63&gt;W$136,0,IF('Indicator Data'!AC63&lt;W$135,10,(W$136-'Indicator Data'!AC63)/(W$136-W$135)*10)))</f>
        <v>10</v>
      </c>
      <c r="X61" s="3">
        <f t="shared" si="7"/>
        <v>6.7513888888888891</v>
      </c>
      <c r="Y61" s="5">
        <f t="shared" si="8"/>
        <v>8.7352681919513859</v>
      </c>
      <c r="Z61" s="83"/>
    </row>
    <row r="62" spans="1:26" s="11" customFormat="1" x14ac:dyDescent="0.25">
      <c r="A62" s="11" t="s">
        <v>413</v>
      </c>
      <c r="B62" s="30" t="s">
        <v>14</v>
      </c>
      <c r="C62" s="30" t="s">
        <v>542</v>
      </c>
      <c r="D62" s="2">
        <f>IF('Indicator Data'!AU64="No data","x",IF('Indicator Data'!AU64&gt;D$136,0,IF('Indicator Data'!AU64&lt;D$135,10,(D$136-'Indicator Data'!AU64)/(D$136-D$135)*10)))</f>
        <v>2.75</v>
      </c>
      <c r="E62" s="132">
        <f>(VLOOKUP($B62,'Indicator Data (national)'!$B$5:$BB$13,51,FALSE)+VLOOKUP($B62,'Indicator Data (national)'!$B$5:$BB$13,52,FALSE)+VLOOKUP($B62,'Indicator Data (national)'!$B$5:$BB$13,53,FALSE))/VLOOKUP($B62,'Indicator Data (national)'!$B$5:$BB$13,50,FALSE)*1000000</f>
        <v>1.4333624807396358E-2</v>
      </c>
      <c r="F62" s="2">
        <f t="shared" si="1"/>
        <v>9.8566637519260372</v>
      </c>
      <c r="G62" s="3">
        <f t="shared" si="2"/>
        <v>6.3033318759630186</v>
      </c>
      <c r="H62" s="2">
        <f>IF('Indicator Data'!AW64="No data","x",IF('Indicator Data'!AW64&gt;H$136,0,IF('Indicator Data'!AW64&lt;H$135,10,(H$136-'Indicator Data'!AW64)/(H$136-H$135)*10)))</f>
        <v>7.3</v>
      </c>
      <c r="I62" s="2">
        <f>IF('Indicator Data'!AV64="No data","x",IF('Indicator Data'!AV64&gt;I$136,0,IF('Indicator Data'!AV64&lt;I$135,10,(I$136-'Indicator Data'!AV64)/(I$136-I$135)*10)))</f>
        <v>7.3659999999999997</v>
      </c>
      <c r="J62" s="3">
        <f t="shared" si="3"/>
        <v>7.3330000000000002</v>
      </c>
      <c r="K62" s="5">
        <f t="shared" si="4"/>
        <v>6.8181659379815098</v>
      </c>
      <c r="L62" s="2">
        <f>IF('Indicator Data'!AY64="No data","x",IF('Indicator Data'!AY64^2&gt;L$136,0,IF('Indicator Data'!AY64^2&lt;L$135,10,(L$136-'Indicator Data'!AY64^2)/(L$136-L$135)*10)))</f>
        <v>8.1220578559608789</v>
      </c>
      <c r="M62" s="2">
        <f>IF(OR('Indicator Data'!AX64=0,'Indicator Data'!AX64="No data"),"x",IF('Indicator Data'!AX64&gt;M$136,0,IF('Indicator Data'!AX64&lt;M$135,10,(M$136-'Indicator Data'!AX64)/(M$136-M$135)*10)))</f>
        <v>4.9700000000000006</v>
      </c>
      <c r="N62" s="2">
        <f>IF('Indicator Data'!AZ64="No data","x",IF('Indicator Data'!AZ64&gt;N$136,0,IF('Indicator Data'!AZ64&lt;N$135,10,(N$136-'Indicator Data'!AZ64)/(N$136-N$135)*10)))</f>
        <v>6.7123699999999999</v>
      </c>
      <c r="O62" s="2">
        <f>IF('Indicator Data'!BA64="No data","x",IF('Indicator Data'!BA64&gt;O$136,0,IF('Indicator Data'!BA64&lt;O$135,10,(O$136-'Indicator Data'!BA64)/(O$136-O$135)*10)))</f>
        <v>6.7855481253021122</v>
      </c>
      <c r="P62" s="3">
        <f t="shared" si="5"/>
        <v>6.6474939953157488</v>
      </c>
      <c r="Q62" s="2">
        <f>IF('Indicator Data'!BB64="No data","x",IF('Indicator Data'!BB64&gt;Q$136,0,IF('Indicator Data'!BB64&lt;Q$135,10,(Q$136-'Indicator Data'!BB64)/(Q$136-Q$135)*10)))</f>
        <v>7.7111111111111121</v>
      </c>
      <c r="R62" s="2">
        <f>IF('Indicator Data'!BC64="No data","x",IF('Indicator Data'!BC64&gt;R$136,0,IF('Indicator Data'!BC64&lt;R$135,10,(R$136-'Indicator Data'!BC64)/(R$136-R$135)*10)))</f>
        <v>7.78</v>
      </c>
      <c r="S62" s="3">
        <f t="shared" si="6"/>
        <v>7.7455555555555566</v>
      </c>
      <c r="T62" s="2">
        <f>IF('Indicator Data'!V64="No data","x",IF('Indicator Data'!V64&gt;T$136,0,IF('Indicator Data'!V64&lt;T$135,10,(T$136-'Indicator Data'!V64)/(T$136-T$135)*10)))</f>
        <v>9</v>
      </c>
      <c r="U62" s="2">
        <f>IF('Indicator Data'!W64="No data","x",IF('Indicator Data'!W64&gt;U$136,0,IF('Indicator Data'!W64&lt;U$135,10,(U$136-'Indicator Data'!W64)/(U$136-U$135)*10)))</f>
        <v>4.4701423817493149</v>
      </c>
      <c r="V62" s="2">
        <f>IF('Indicator Data'!X64="No data","x",IF('Indicator Data'!X64&gt;V$136,0,IF('Indicator Data'!X64&lt;V$135,10,(V$136-'Indicator Data'!X64)/(V$136-V$135)*10)))</f>
        <v>10</v>
      </c>
      <c r="W62" s="2">
        <f>IF('Indicator Data'!AC64="No data","x",IF('Indicator Data'!AC64&gt;W$136,0,IF('Indicator Data'!AC64&lt;W$135,10,(W$136-'Indicator Data'!AC64)/(W$136-W$135)*10)))</f>
        <v>9.6967796610169508</v>
      </c>
      <c r="X62" s="3">
        <f t="shared" si="7"/>
        <v>8.2917305106915666</v>
      </c>
      <c r="Y62" s="5">
        <f t="shared" si="8"/>
        <v>7.561593353854291</v>
      </c>
      <c r="Z62" s="83"/>
    </row>
    <row r="63" spans="1:26" s="11" customFormat="1" x14ac:dyDescent="0.25">
      <c r="A63" s="11" t="s">
        <v>414</v>
      </c>
      <c r="B63" s="30" t="s">
        <v>14</v>
      </c>
      <c r="C63" s="30" t="s">
        <v>543</v>
      </c>
      <c r="D63" s="2">
        <f>IF('Indicator Data'!AU65="No data","x",IF('Indicator Data'!AU65&gt;D$136,0,IF('Indicator Data'!AU65&lt;D$135,10,(D$136-'Indicator Data'!AU65)/(D$136-D$135)*10)))</f>
        <v>2.75</v>
      </c>
      <c r="E63" s="132">
        <f>(VLOOKUP($B63,'Indicator Data (national)'!$B$5:$BB$13,51,FALSE)+VLOOKUP($B63,'Indicator Data (national)'!$B$5:$BB$13,52,FALSE)+VLOOKUP($B63,'Indicator Data (national)'!$B$5:$BB$13,53,FALSE))/VLOOKUP($B63,'Indicator Data (national)'!$B$5:$BB$13,50,FALSE)*1000000</f>
        <v>1.4333624807396358E-2</v>
      </c>
      <c r="F63" s="2">
        <f t="shared" si="1"/>
        <v>9.8566637519260372</v>
      </c>
      <c r="G63" s="3">
        <f t="shared" si="2"/>
        <v>6.3033318759630186</v>
      </c>
      <c r="H63" s="2">
        <f>IF('Indicator Data'!AW65="No data","x",IF('Indicator Data'!AW65&gt;H$136,0,IF('Indicator Data'!AW65&lt;H$135,10,(H$136-'Indicator Data'!AW65)/(H$136-H$135)*10)))</f>
        <v>7.3</v>
      </c>
      <c r="I63" s="2">
        <f>IF('Indicator Data'!AV65="No data","x",IF('Indicator Data'!AV65&gt;I$136,0,IF('Indicator Data'!AV65&lt;I$135,10,(I$136-'Indicator Data'!AV65)/(I$136-I$135)*10)))</f>
        <v>7.3659999999999997</v>
      </c>
      <c r="J63" s="3">
        <f t="shared" si="3"/>
        <v>7.3330000000000002</v>
      </c>
      <c r="K63" s="5">
        <f t="shared" si="4"/>
        <v>6.8181659379815098</v>
      </c>
      <c r="L63" s="2">
        <f>IF('Indicator Data'!AY65="No data","x",IF('Indicator Data'!AY65^2&gt;L$136,0,IF('Indicator Data'!AY65^2&lt;L$135,10,(L$136-'Indicator Data'!AY65^2)/(L$136-L$135)*10)))</f>
        <v>8.1220578559608789</v>
      </c>
      <c r="M63" s="2">
        <f>IF(OR('Indicator Data'!AX65=0,'Indicator Data'!AX65="No data"),"x",IF('Indicator Data'!AX65&gt;M$136,0,IF('Indicator Data'!AX65&lt;M$135,10,(M$136-'Indicator Data'!AX65)/(M$136-M$135)*10)))</f>
        <v>4.9700000000000006</v>
      </c>
      <c r="N63" s="2">
        <f>IF('Indicator Data'!AZ65="No data","x",IF('Indicator Data'!AZ65&gt;N$136,0,IF('Indicator Data'!AZ65&lt;N$135,10,(N$136-'Indicator Data'!AZ65)/(N$136-N$135)*10)))</f>
        <v>6.7123699999999999</v>
      </c>
      <c r="O63" s="2">
        <f>IF('Indicator Data'!BA65="No data","x",IF('Indicator Data'!BA65&gt;O$136,0,IF('Indicator Data'!BA65&lt;O$135,10,(O$136-'Indicator Data'!BA65)/(O$136-O$135)*10)))</f>
        <v>6.7855481253021122</v>
      </c>
      <c r="P63" s="3">
        <f t="shared" si="5"/>
        <v>6.6474939953157488</v>
      </c>
      <c r="Q63" s="2">
        <f>IF('Indicator Data'!BB65="No data","x",IF('Indicator Data'!BB65&gt;Q$136,0,IF('Indicator Data'!BB65&lt;Q$135,10,(Q$136-'Indicator Data'!BB65)/(Q$136-Q$135)*10)))</f>
        <v>7.7111111111111121</v>
      </c>
      <c r="R63" s="2">
        <f>IF('Indicator Data'!BC65="No data","x",IF('Indicator Data'!BC65&gt;R$136,0,IF('Indicator Data'!BC65&lt;R$135,10,(R$136-'Indicator Data'!BC65)/(R$136-R$135)*10)))</f>
        <v>7.78</v>
      </c>
      <c r="S63" s="3">
        <f t="shared" si="6"/>
        <v>7.7455555555555566</v>
      </c>
      <c r="T63" s="2">
        <f>IF('Indicator Data'!V65="No data","x",IF('Indicator Data'!V65&gt;T$136,0,IF('Indicator Data'!V65&lt;T$135,10,(T$136-'Indicator Data'!V65)/(T$136-T$135)*10)))</f>
        <v>9</v>
      </c>
      <c r="U63" s="2">
        <f>IF('Indicator Data'!W65="No data","x",IF('Indicator Data'!W65&gt;U$136,0,IF('Indicator Data'!W65&lt;U$135,10,(U$136-'Indicator Data'!W65)/(U$136-U$135)*10)))</f>
        <v>4.3108476187304472</v>
      </c>
      <c r="V63" s="2">
        <f>IF('Indicator Data'!X65="No data","x",IF('Indicator Data'!X65&gt;V$136,0,IF('Indicator Data'!X65&lt;V$135,10,(V$136-'Indicator Data'!X65)/(V$136-V$135)*10)))</f>
        <v>10</v>
      </c>
      <c r="W63" s="2">
        <f>IF('Indicator Data'!AC65="No data","x",IF('Indicator Data'!AC65&gt;W$136,0,IF('Indicator Data'!AC65&lt;W$135,10,(W$136-'Indicator Data'!AC65)/(W$136-W$135)*10)))</f>
        <v>9.6967796610169508</v>
      </c>
      <c r="X63" s="3">
        <f t="shared" si="7"/>
        <v>8.251906819936849</v>
      </c>
      <c r="Y63" s="5">
        <f t="shared" si="8"/>
        <v>7.5483187902693842</v>
      </c>
      <c r="Z63" s="83"/>
    </row>
    <row r="64" spans="1:26" s="11" customFormat="1" x14ac:dyDescent="0.25">
      <c r="A64" s="11" t="s">
        <v>415</v>
      </c>
      <c r="B64" s="30" t="s">
        <v>14</v>
      </c>
      <c r="C64" s="30" t="s">
        <v>544</v>
      </c>
      <c r="D64" s="2">
        <f>IF('Indicator Data'!AU66="No data","x",IF('Indicator Data'!AU66&gt;D$136,0,IF('Indicator Data'!AU66&lt;D$135,10,(D$136-'Indicator Data'!AU66)/(D$136-D$135)*10)))</f>
        <v>2.75</v>
      </c>
      <c r="E64" s="132">
        <f>(VLOOKUP($B64,'Indicator Data (national)'!$B$5:$BB$13,51,FALSE)+VLOOKUP($B64,'Indicator Data (national)'!$B$5:$BB$13,52,FALSE)+VLOOKUP($B64,'Indicator Data (national)'!$B$5:$BB$13,53,FALSE))/VLOOKUP($B64,'Indicator Data (national)'!$B$5:$BB$13,50,FALSE)*1000000</f>
        <v>1.4333624807396358E-2</v>
      </c>
      <c r="F64" s="2">
        <f t="shared" si="1"/>
        <v>9.8566637519260372</v>
      </c>
      <c r="G64" s="3">
        <f t="shared" si="2"/>
        <v>6.3033318759630186</v>
      </c>
      <c r="H64" s="2">
        <f>IF('Indicator Data'!AW66="No data","x",IF('Indicator Data'!AW66&gt;H$136,0,IF('Indicator Data'!AW66&lt;H$135,10,(H$136-'Indicator Data'!AW66)/(H$136-H$135)*10)))</f>
        <v>7.3</v>
      </c>
      <c r="I64" s="2">
        <f>IF('Indicator Data'!AV66="No data","x",IF('Indicator Data'!AV66&gt;I$136,0,IF('Indicator Data'!AV66&lt;I$135,10,(I$136-'Indicator Data'!AV66)/(I$136-I$135)*10)))</f>
        <v>7.3659999999999997</v>
      </c>
      <c r="J64" s="3">
        <f t="shared" si="3"/>
        <v>7.3330000000000002</v>
      </c>
      <c r="K64" s="5">
        <f t="shared" si="4"/>
        <v>6.8181659379815098</v>
      </c>
      <c r="L64" s="2">
        <f>IF('Indicator Data'!AY66="No data","x",IF('Indicator Data'!AY66^2&gt;L$136,0,IF('Indicator Data'!AY66^2&lt;L$135,10,(L$136-'Indicator Data'!AY66^2)/(L$136-L$135)*10)))</f>
        <v>8.1220578559608789</v>
      </c>
      <c r="M64" s="2">
        <f>IF(OR('Indicator Data'!AX66=0,'Indicator Data'!AX66="No data"),"x",IF('Indicator Data'!AX66&gt;M$136,0,IF('Indicator Data'!AX66&lt;M$135,10,(M$136-'Indicator Data'!AX66)/(M$136-M$135)*10)))</f>
        <v>4.9700000000000006</v>
      </c>
      <c r="N64" s="2">
        <f>IF('Indicator Data'!AZ66="No data","x",IF('Indicator Data'!AZ66&gt;N$136,0,IF('Indicator Data'!AZ66&lt;N$135,10,(N$136-'Indicator Data'!AZ66)/(N$136-N$135)*10)))</f>
        <v>6.7123699999999999</v>
      </c>
      <c r="O64" s="2">
        <f>IF('Indicator Data'!BA66="No data","x",IF('Indicator Data'!BA66&gt;O$136,0,IF('Indicator Data'!BA66&lt;O$135,10,(O$136-'Indicator Data'!BA66)/(O$136-O$135)*10)))</f>
        <v>6.7855481253021122</v>
      </c>
      <c r="P64" s="3">
        <f t="shared" si="5"/>
        <v>6.6474939953157488</v>
      </c>
      <c r="Q64" s="2">
        <f>IF('Indicator Data'!BB66="No data","x",IF('Indicator Data'!BB66&gt;Q$136,0,IF('Indicator Data'!BB66&lt;Q$135,10,(Q$136-'Indicator Data'!BB66)/(Q$136-Q$135)*10)))</f>
        <v>7.7111111111111121</v>
      </c>
      <c r="R64" s="2">
        <f>IF('Indicator Data'!BC66="No data","x",IF('Indicator Data'!BC66&gt;R$136,0,IF('Indicator Data'!BC66&lt;R$135,10,(R$136-'Indicator Data'!BC66)/(R$136-R$135)*10)))</f>
        <v>7.78</v>
      </c>
      <c r="S64" s="3">
        <f t="shared" si="6"/>
        <v>7.7455555555555566</v>
      </c>
      <c r="T64" s="2">
        <f>IF('Indicator Data'!V66="No data","x",IF('Indicator Data'!V66&gt;T$136,0,IF('Indicator Data'!V66&lt;T$135,10,(T$136-'Indicator Data'!V66)/(T$136-T$135)*10)))</f>
        <v>9</v>
      </c>
      <c r="U64" s="2">
        <f>IF('Indicator Data'!W66="No data","x",IF('Indicator Data'!W66&gt;U$136,0,IF('Indicator Data'!W66&lt;U$135,10,(U$136-'Indicator Data'!W66)/(U$136-U$135)*10)))</f>
        <v>3.3662328957016081</v>
      </c>
      <c r="V64" s="2">
        <f>IF('Indicator Data'!X66="No data","x",IF('Indicator Data'!X66&gt;V$136,0,IF('Indicator Data'!X66&lt;V$135,10,(V$136-'Indicator Data'!X66)/(V$136-V$135)*10)))</f>
        <v>10</v>
      </c>
      <c r="W64" s="2">
        <f>IF('Indicator Data'!AC66="No data","x",IF('Indicator Data'!AC66&gt;W$136,0,IF('Indicator Data'!AC66&lt;W$135,10,(W$136-'Indicator Data'!AC66)/(W$136-W$135)*10)))</f>
        <v>9.6967796610169508</v>
      </c>
      <c r="X64" s="3">
        <f t="shared" si="7"/>
        <v>8.0157531391796404</v>
      </c>
      <c r="Y64" s="5">
        <f t="shared" si="8"/>
        <v>7.4696008966836489</v>
      </c>
      <c r="Z64" s="83"/>
    </row>
    <row r="65" spans="1:26" s="11" customFormat="1" x14ac:dyDescent="0.25">
      <c r="A65" s="11" t="s">
        <v>416</v>
      </c>
      <c r="B65" s="30" t="s">
        <v>14</v>
      </c>
      <c r="C65" s="30" t="s">
        <v>545</v>
      </c>
      <c r="D65" s="2">
        <f>IF('Indicator Data'!AU67="No data","x",IF('Indicator Data'!AU67&gt;D$136,0,IF('Indicator Data'!AU67&lt;D$135,10,(D$136-'Indicator Data'!AU67)/(D$136-D$135)*10)))</f>
        <v>2.75</v>
      </c>
      <c r="E65" s="132">
        <f>(VLOOKUP($B65,'Indicator Data (national)'!$B$5:$BB$13,51,FALSE)+VLOOKUP($B65,'Indicator Data (national)'!$B$5:$BB$13,52,FALSE)+VLOOKUP($B65,'Indicator Data (national)'!$B$5:$BB$13,53,FALSE))/VLOOKUP($B65,'Indicator Data (national)'!$B$5:$BB$13,50,FALSE)*1000000</f>
        <v>1.4333624807396358E-2</v>
      </c>
      <c r="F65" s="2">
        <f t="shared" si="1"/>
        <v>9.8566637519260372</v>
      </c>
      <c r="G65" s="3">
        <f t="shared" si="2"/>
        <v>6.3033318759630186</v>
      </c>
      <c r="H65" s="2">
        <f>IF('Indicator Data'!AW67="No data","x",IF('Indicator Data'!AW67&gt;H$136,0,IF('Indicator Data'!AW67&lt;H$135,10,(H$136-'Indicator Data'!AW67)/(H$136-H$135)*10)))</f>
        <v>7.3</v>
      </c>
      <c r="I65" s="2">
        <f>IF('Indicator Data'!AV67="No data","x",IF('Indicator Data'!AV67&gt;I$136,0,IF('Indicator Data'!AV67&lt;I$135,10,(I$136-'Indicator Data'!AV67)/(I$136-I$135)*10)))</f>
        <v>7.3659999999999997</v>
      </c>
      <c r="J65" s="3">
        <f t="shared" si="3"/>
        <v>7.3330000000000002</v>
      </c>
      <c r="K65" s="5">
        <f t="shared" si="4"/>
        <v>6.8181659379815098</v>
      </c>
      <c r="L65" s="2">
        <f>IF('Indicator Data'!AY67="No data","x",IF('Indicator Data'!AY67^2&gt;L$136,0,IF('Indicator Data'!AY67^2&lt;L$135,10,(L$136-'Indicator Data'!AY67^2)/(L$136-L$135)*10)))</f>
        <v>8.1220578559608789</v>
      </c>
      <c r="M65" s="2">
        <f>IF(OR('Indicator Data'!AX67=0,'Indicator Data'!AX67="No data"),"x",IF('Indicator Data'!AX67&gt;M$136,0,IF('Indicator Data'!AX67&lt;M$135,10,(M$136-'Indicator Data'!AX67)/(M$136-M$135)*10)))</f>
        <v>4.9700000000000006</v>
      </c>
      <c r="N65" s="2">
        <f>IF('Indicator Data'!AZ67="No data","x",IF('Indicator Data'!AZ67&gt;N$136,0,IF('Indicator Data'!AZ67&lt;N$135,10,(N$136-'Indicator Data'!AZ67)/(N$136-N$135)*10)))</f>
        <v>6.7123699999999999</v>
      </c>
      <c r="O65" s="2">
        <f>IF('Indicator Data'!BA67="No data","x",IF('Indicator Data'!BA67&gt;O$136,0,IF('Indicator Data'!BA67&lt;O$135,10,(O$136-'Indicator Data'!BA67)/(O$136-O$135)*10)))</f>
        <v>6.7855481253021122</v>
      </c>
      <c r="P65" s="3">
        <f t="shared" si="5"/>
        <v>6.6474939953157488</v>
      </c>
      <c r="Q65" s="2">
        <f>IF('Indicator Data'!BB67="No data","x",IF('Indicator Data'!BB67&gt;Q$136,0,IF('Indicator Data'!BB67&lt;Q$135,10,(Q$136-'Indicator Data'!BB67)/(Q$136-Q$135)*10)))</f>
        <v>7.7111111111111121</v>
      </c>
      <c r="R65" s="2">
        <f>IF('Indicator Data'!BC67="No data","x",IF('Indicator Data'!BC67&gt;R$136,0,IF('Indicator Data'!BC67&lt;R$135,10,(R$136-'Indicator Data'!BC67)/(R$136-R$135)*10)))</f>
        <v>7.78</v>
      </c>
      <c r="S65" s="3">
        <f t="shared" si="6"/>
        <v>7.7455555555555566</v>
      </c>
      <c r="T65" s="2">
        <f>IF('Indicator Data'!V67="No data","x",IF('Indicator Data'!V67&gt;T$136,0,IF('Indicator Data'!V67&lt;T$135,10,(T$136-'Indicator Data'!V67)/(T$136-T$135)*10)))</f>
        <v>9</v>
      </c>
      <c r="U65" s="2">
        <f>IF('Indicator Data'!W67="No data","x",IF('Indicator Data'!W67&gt;U$136,0,IF('Indicator Data'!W67&lt;U$135,10,(U$136-'Indicator Data'!W67)/(U$136-U$135)*10)))</f>
        <v>6.8142417423699015</v>
      </c>
      <c r="V65" s="2">
        <f>IF('Indicator Data'!X67="No data","x",IF('Indicator Data'!X67&gt;V$136,0,IF('Indicator Data'!X67&lt;V$135,10,(V$136-'Indicator Data'!X67)/(V$136-V$135)*10)))</f>
        <v>10</v>
      </c>
      <c r="W65" s="2">
        <f>IF('Indicator Data'!AC67="No data","x",IF('Indicator Data'!AC67&gt;W$136,0,IF('Indicator Data'!AC67&lt;W$135,10,(W$136-'Indicator Data'!AC67)/(W$136-W$135)*10)))</f>
        <v>9.6967796610169508</v>
      </c>
      <c r="X65" s="3">
        <f t="shared" si="7"/>
        <v>8.8777553508467122</v>
      </c>
      <c r="Y65" s="5">
        <f t="shared" si="8"/>
        <v>7.7569349672393386</v>
      </c>
      <c r="Z65" s="83"/>
    </row>
    <row r="66" spans="1:26" s="11" customFormat="1" x14ac:dyDescent="0.25">
      <c r="A66" s="11" t="s">
        <v>417</v>
      </c>
      <c r="B66" s="30" t="s">
        <v>14</v>
      </c>
      <c r="C66" s="30" t="s">
        <v>546</v>
      </c>
      <c r="D66" s="2">
        <f>IF('Indicator Data'!AU68="No data","x",IF('Indicator Data'!AU68&gt;D$136,0,IF('Indicator Data'!AU68&lt;D$135,10,(D$136-'Indicator Data'!AU68)/(D$136-D$135)*10)))</f>
        <v>2.75</v>
      </c>
      <c r="E66" s="132">
        <f>(VLOOKUP($B66,'Indicator Data (national)'!$B$5:$BB$13,51,FALSE)+VLOOKUP($B66,'Indicator Data (national)'!$B$5:$BB$13,52,FALSE)+VLOOKUP($B66,'Indicator Data (national)'!$B$5:$BB$13,53,FALSE))/VLOOKUP($B66,'Indicator Data (national)'!$B$5:$BB$13,50,FALSE)*1000000</f>
        <v>1.4333624807396358E-2</v>
      </c>
      <c r="F66" s="2">
        <f t="shared" si="1"/>
        <v>9.8566637519260372</v>
      </c>
      <c r="G66" s="3">
        <f t="shared" si="2"/>
        <v>6.3033318759630186</v>
      </c>
      <c r="H66" s="2">
        <f>IF('Indicator Data'!AW68="No data","x",IF('Indicator Data'!AW68&gt;H$136,0,IF('Indicator Data'!AW68&lt;H$135,10,(H$136-'Indicator Data'!AW68)/(H$136-H$135)*10)))</f>
        <v>7.3</v>
      </c>
      <c r="I66" s="2">
        <f>IF('Indicator Data'!AV68="No data","x",IF('Indicator Data'!AV68&gt;I$136,0,IF('Indicator Data'!AV68&lt;I$135,10,(I$136-'Indicator Data'!AV68)/(I$136-I$135)*10)))</f>
        <v>7.3659999999999997</v>
      </c>
      <c r="J66" s="3">
        <f t="shared" si="3"/>
        <v>7.3330000000000002</v>
      </c>
      <c r="K66" s="5">
        <f t="shared" si="4"/>
        <v>6.8181659379815098</v>
      </c>
      <c r="L66" s="2">
        <f>IF('Indicator Data'!AY68="No data","x",IF('Indicator Data'!AY68^2&gt;L$136,0,IF('Indicator Data'!AY68^2&lt;L$135,10,(L$136-'Indicator Data'!AY68^2)/(L$136-L$135)*10)))</f>
        <v>8.1220578559608789</v>
      </c>
      <c r="M66" s="2">
        <f>IF(OR('Indicator Data'!AX68=0,'Indicator Data'!AX68="No data"),"x",IF('Indicator Data'!AX68&gt;M$136,0,IF('Indicator Data'!AX68&lt;M$135,10,(M$136-'Indicator Data'!AX68)/(M$136-M$135)*10)))</f>
        <v>4.9700000000000006</v>
      </c>
      <c r="N66" s="2">
        <f>IF('Indicator Data'!AZ68="No data","x",IF('Indicator Data'!AZ68&gt;N$136,0,IF('Indicator Data'!AZ68&lt;N$135,10,(N$136-'Indicator Data'!AZ68)/(N$136-N$135)*10)))</f>
        <v>6.7123699999999999</v>
      </c>
      <c r="O66" s="2">
        <f>IF('Indicator Data'!BA68="No data","x",IF('Indicator Data'!BA68&gt;O$136,0,IF('Indicator Data'!BA68&lt;O$135,10,(O$136-'Indicator Data'!BA68)/(O$136-O$135)*10)))</f>
        <v>6.7855481253021122</v>
      </c>
      <c r="P66" s="3">
        <f t="shared" si="5"/>
        <v>6.6474939953157488</v>
      </c>
      <c r="Q66" s="2">
        <f>IF('Indicator Data'!BB68="No data","x",IF('Indicator Data'!BB68&gt;Q$136,0,IF('Indicator Data'!BB68&lt;Q$135,10,(Q$136-'Indicator Data'!BB68)/(Q$136-Q$135)*10)))</f>
        <v>7.7111111111111121</v>
      </c>
      <c r="R66" s="2">
        <f>IF('Indicator Data'!BC68="No data","x",IF('Indicator Data'!BC68&gt;R$136,0,IF('Indicator Data'!BC68&lt;R$135,10,(R$136-'Indicator Data'!BC68)/(R$136-R$135)*10)))</f>
        <v>7.78</v>
      </c>
      <c r="S66" s="3">
        <f t="shared" si="6"/>
        <v>7.7455555555555566</v>
      </c>
      <c r="T66" s="2">
        <f>IF('Indicator Data'!V68="No data","x",IF('Indicator Data'!V68&gt;T$136,0,IF('Indicator Data'!V68&lt;T$135,10,(T$136-'Indicator Data'!V68)/(T$136-T$135)*10)))</f>
        <v>9</v>
      </c>
      <c r="U66" s="2">
        <f>IF('Indicator Data'!W68="No data","x",IF('Indicator Data'!W68&gt;U$136,0,IF('Indicator Data'!W68&lt;U$135,10,(U$136-'Indicator Data'!W68)/(U$136-U$135)*10)))</f>
        <v>5.2176271662666105</v>
      </c>
      <c r="V66" s="2">
        <f>IF('Indicator Data'!X68="No data","x",IF('Indicator Data'!X68&gt;V$136,0,IF('Indicator Data'!X68&lt;V$135,10,(V$136-'Indicator Data'!X68)/(V$136-V$135)*10)))</f>
        <v>10</v>
      </c>
      <c r="W66" s="2">
        <f>IF('Indicator Data'!AC68="No data","x",IF('Indicator Data'!AC68&gt;W$136,0,IF('Indicator Data'!AC68&lt;W$135,10,(W$136-'Indicator Data'!AC68)/(W$136-W$135)*10)))</f>
        <v>9.6967796610169508</v>
      </c>
      <c r="X66" s="3">
        <f t="shared" si="7"/>
        <v>8.478601706820891</v>
      </c>
      <c r="Y66" s="5">
        <f t="shared" si="8"/>
        <v>7.6238837525640655</v>
      </c>
      <c r="Z66" s="83"/>
    </row>
    <row r="67" spans="1:26" s="11" customFormat="1" x14ac:dyDescent="0.25">
      <c r="A67" s="11" t="s">
        <v>418</v>
      </c>
      <c r="B67" s="30" t="s">
        <v>14</v>
      </c>
      <c r="C67" s="30" t="s">
        <v>547</v>
      </c>
      <c r="D67" s="2">
        <f>IF('Indicator Data'!AU69="No data","x",IF('Indicator Data'!AU69&gt;D$136,0,IF('Indicator Data'!AU69&lt;D$135,10,(D$136-'Indicator Data'!AU69)/(D$136-D$135)*10)))</f>
        <v>2.75</v>
      </c>
      <c r="E67" s="132">
        <f>(VLOOKUP($B67,'Indicator Data (national)'!$B$5:$BB$13,51,FALSE)+VLOOKUP($B67,'Indicator Data (national)'!$B$5:$BB$13,52,FALSE)+VLOOKUP($B67,'Indicator Data (national)'!$B$5:$BB$13,53,FALSE))/VLOOKUP($B67,'Indicator Data (national)'!$B$5:$BB$13,50,FALSE)*1000000</f>
        <v>1.4333624807396358E-2</v>
      </c>
      <c r="F67" s="2">
        <f t="shared" si="1"/>
        <v>9.8566637519260372</v>
      </c>
      <c r="G67" s="3">
        <f t="shared" si="2"/>
        <v>6.3033318759630186</v>
      </c>
      <c r="H67" s="2">
        <f>IF('Indicator Data'!AW69="No data","x",IF('Indicator Data'!AW69&gt;H$136,0,IF('Indicator Data'!AW69&lt;H$135,10,(H$136-'Indicator Data'!AW69)/(H$136-H$135)*10)))</f>
        <v>7.3</v>
      </c>
      <c r="I67" s="2">
        <f>IF('Indicator Data'!AV69="No data","x",IF('Indicator Data'!AV69&gt;I$136,0,IF('Indicator Data'!AV69&lt;I$135,10,(I$136-'Indicator Data'!AV69)/(I$136-I$135)*10)))</f>
        <v>7.3659999999999997</v>
      </c>
      <c r="J67" s="3">
        <f t="shared" si="3"/>
        <v>7.3330000000000002</v>
      </c>
      <c r="K67" s="5">
        <f t="shared" si="4"/>
        <v>6.8181659379815098</v>
      </c>
      <c r="L67" s="2">
        <f>IF('Indicator Data'!AY69="No data","x",IF('Indicator Data'!AY69^2&gt;L$136,0,IF('Indicator Data'!AY69^2&lt;L$135,10,(L$136-'Indicator Data'!AY69^2)/(L$136-L$135)*10)))</f>
        <v>8.1220578559608789</v>
      </c>
      <c r="M67" s="2">
        <f>IF(OR('Indicator Data'!AX69=0,'Indicator Data'!AX69="No data"),"x",IF('Indicator Data'!AX69&gt;M$136,0,IF('Indicator Data'!AX69&lt;M$135,10,(M$136-'Indicator Data'!AX69)/(M$136-M$135)*10)))</f>
        <v>4.9700000000000006</v>
      </c>
      <c r="N67" s="2">
        <f>IF('Indicator Data'!AZ69="No data","x",IF('Indicator Data'!AZ69&gt;N$136,0,IF('Indicator Data'!AZ69&lt;N$135,10,(N$136-'Indicator Data'!AZ69)/(N$136-N$135)*10)))</f>
        <v>6.7123699999999999</v>
      </c>
      <c r="O67" s="2">
        <f>IF('Indicator Data'!BA69="No data","x",IF('Indicator Data'!BA69&gt;O$136,0,IF('Indicator Data'!BA69&lt;O$135,10,(O$136-'Indicator Data'!BA69)/(O$136-O$135)*10)))</f>
        <v>6.7855481253021122</v>
      </c>
      <c r="P67" s="3">
        <f t="shared" si="5"/>
        <v>6.6474939953157488</v>
      </c>
      <c r="Q67" s="2">
        <f>IF('Indicator Data'!BB69="No data","x",IF('Indicator Data'!BB69&gt;Q$136,0,IF('Indicator Data'!BB69&lt;Q$135,10,(Q$136-'Indicator Data'!BB69)/(Q$136-Q$135)*10)))</f>
        <v>7.7111111111111121</v>
      </c>
      <c r="R67" s="2">
        <f>IF('Indicator Data'!BC69="No data","x",IF('Indicator Data'!BC69&gt;R$136,0,IF('Indicator Data'!BC69&lt;R$135,10,(R$136-'Indicator Data'!BC69)/(R$136-R$135)*10)))</f>
        <v>7.78</v>
      </c>
      <c r="S67" s="3">
        <f t="shared" si="6"/>
        <v>7.7455555555555566</v>
      </c>
      <c r="T67" s="2">
        <f>IF('Indicator Data'!V69="No data","x",IF('Indicator Data'!V69&gt;T$136,0,IF('Indicator Data'!V69&lt;T$135,10,(T$136-'Indicator Data'!V69)/(T$136-T$135)*10)))</f>
        <v>9</v>
      </c>
      <c r="U67" s="2">
        <f>IF('Indicator Data'!W69="No data","x",IF('Indicator Data'!W69&gt;U$136,0,IF('Indicator Data'!W69&lt;U$135,10,(U$136-'Indicator Data'!W69)/(U$136-U$135)*10)))</f>
        <v>5.9797363828807351</v>
      </c>
      <c r="V67" s="2">
        <f>IF('Indicator Data'!X69="No data","x",IF('Indicator Data'!X69&gt;V$136,0,IF('Indicator Data'!X69&lt;V$135,10,(V$136-'Indicator Data'!X69)/(V$136-V$135)*10)))</f>
        <v>10</v>
      </c>
      <c r="W67" s="2">
        <f>IF('Indicator Data'!AC69="No data","x",IF('Indicator Data'!AC69&gt;W$136,0,IF('Indicator Data'!AC69&lt;W$135,10,(W$136-'Indicator Data'!AC69)/(W$136-W$135)*10)))</f>
        <v>9.6967796610169508</v>
      </c>
      <c r="X67" s="3">
        <f t="shared" si="7"/>
        <v>8.6691290109744212</v>
      </c>
      <c r="Y67" s="5">
        <f t="shared" ref="Y67:Y98" si="9">AVERAGE(S67,P67,X67)</f>
        <v>7.6873928539485759</v>
      </c>
      <c r="Z67" s="83"/>
    </row>
    <row r="68" spans="1:26" s="11" customFormat="1" x14ac:dyDescent="0.25">
      <c r="A68" s="11" t="s">
        <v>419</v>
      </c>
      <c r="B68" s="30" t="s">
        <v>14</v>
      </c>
      <c r="C68" s="30" t="s">
        <v>548</v>
      </c>
      <c r="D68" s="2">
        <f>IF('Indicator Data'!AU70="No data","x",IF('Indicator Data'!AU70&gt;D$136,0,IF('Indicator Data'!AU70&lt;D$135,10,(D$136-'Indicator Data'!AU70)/(D$136-D$135)*10)))</f>
        <v>2.75</v>
      </c>
      <c r="E68" s="132">
        <f>(VLOOKUP($B68,'Indicator Data (national)'!$B$5:$BB$13,51,FALSE)+VLOOKUP($B68,'Indicator Data (national)'!$B$5:$BB$13,52,FALSE)+VLOOKUP($B68,'Indicator Data (national)'!$B$5:$BB$13,53,FALSE))/VLOOKUP($B68,'Indicator Data (national)'!$B$5:$BB$13,50,FALSE)*1000000</f>
        <v>1.4333624807396358E-2</v>
      </c>
      <c r="F68" s="2">
        <f t="shared" ref="F68:F131" si="10">IF(E68&gt;F$136,0,IF(E68&lt;F$135,10,(F$136-E68)/(F$136-F$135)*10))</f>
        <v>9.8566637519260372</v>
      </c>
      <c r="G68" s="3">
        <f t="shared" ref="G68:G131" si="11">AVERAGE(D68,F68)</f>
        <v>6.3033318759630186</v>
      </c>
      <c r="H68" s="2">
        <f>IF('Indicator Data'!AW70="No data","x",IF('Indicator Data'!AW70&gt;H$136,0,IF('Indicator Data'!AW70&lt;H$135,10,(H$136-'Indicator Data'!AW70)/(H$136-H$135)*10)))</f>
        <v>7.3</v>
      </c>
      <c r="I68" s="2">
        <f>IF('Indicator Data'!AV70="No data","x",IF('Indicator Data'!AV70&gt;I$136,0,IF('Indicator Data'!AV70&lt;I$135,10,(I$136-'Indicator Data'!AV70)/(I$136-I$135)*10)))</f>
        <v>7.3659999999999997</v>
      </c>
      <c r="J68" s="3">
        <f t="shared" ref="J68:J131" si="12">IF(AND(H68="x",I68="x"),"x",AVERAGE(H68,I68))</f>
        <v>7.3330000000000002</v>
      </c>
      <c r="K68" s="5">
        <f t="shared" ref="K68:K131" si="13">AVERAGE(G68,J68)</f>
        <v>6.8181659379815098</v>
      </c>
      <c r="L68" s="2">
        <f>IF('Indicator Data'!AY70="No data","x",IF('Indicator Data'!AY70^2&gt;L$136,0,IF('Indicator Data'!AY70^2&lt;L$135,10,(L$136-'Indicator Data'!AY70^2)/(L$136-L$135)*10)))</f>
        <v>8.1220578559608789</v>
      </c>
      <c r="M68" s="2">
        <f>IF(OR('Indicator Data'!AX70=0,'Indicator Data'!AX70="No data"),"x",IF('Indicator Data'!AX70&gt;M$136,0,IF('Indicator Data'!AX70&lt;M$135,10,(M$136-'Indicator Data'!AX70)/(M$136-M$135)*10)))</f>
        <v>4.9700000000000006</v>
      </c>
      <c r="N68" s="2">
        <f>IF('Indicator Data'!AZ70="No data","x",IF('Indicator Data'!AZ70&gt;N$136,0,IF('Indicator Data'!AZ70&lt;N$135,10,(N$136-'Indicator Data'!AZ70)/(N$136-N$135)*10)))</f>
        <v>6.7123699999999999</v>
      </c>
      <c r="O68" s="2">
        <f>IF('Indicator Data'!BA70="No data","x",IF('Indicator Data'!BA70&gt;O$136,0,IF('Indicator Data'!BA70&lt;O$135,10,(O$136-'Indicator Data'!BA70)/(O$136-O$135)*10)))</f>
        <v>6.7855481253021122</v>
      </c>
      <c r="P68" s="3">
        <f t="shared" ref="P68:P131" si="14">IF(AND(L68="x",M68="x",N68="x",O68="x"),"x",AVERAGE(L68,M68,N68,O68))</f>
        <v>6.6474939953157488</v>
      </c>
      <c r="Q68" s="2">
        <f>IF('Indicator Data'!BB70="No data","x",IF('Indicator Data'!BB70&gt;Q$136,0,IF('Indicator Data'!BB70&lt;Q$135,10,(Q$136-'Indicator Data'!BB70)/(Q$136-Q$135)*10)))</f>
        <v>7.7111111111111121</v>
      </c>
      <c r="R68" s="2">
        <f>IF('Indicator Data'!BC70="No data","x",IF('Indicator Data'!BC70&gt;R$136,0,IF('Indicator Data'!BC70&lt;R$135,10,(R$136-'Indicator Data'!BC70)/(R$136-R$135)*10)))</f>
        <v>7.78</v>
      </c>
      <c r="S68" s="3">
        <f t="shared" ref="S68:S131" si="15">IF(AND(Q68="x",R68="x"),"x",AVERAGE(R68,Q68))</f>
        <v>7.7455555555555566</v>
      </c>
      <c r="T68" s="2">
        <f>IF('Indicator Data'!V70="No data","x",IF('Indicator Data'!V70&gt;T$136,0,IF('Indicator Data'!V70&lt;T$135,10,(T$136-'Indicator Data'!V70)/(T$136-T$135)*10)))</f>
        <v>9</v>
      </c>
      <c r="U68" s="2">
        <f>IF('Indicator Data'!W70="No data","x",IF('Indicator Data'!W70&gt;U$136,0,IF('Indicator Data'!W70&lt;U$135,10,(U$136-'Indicator Data'!W70)/(U$136-U$135)*10)))</f>
        <v>4.2144567216374798</v>
      </c>
      <c r="V68" s="2">
        <f>IF('Indicator Data'!X70="No data","x",IF('Indicator Data'!X70&gt;V$136,0,IF('Indicator Data'!X70&lt;V$135,10,(V$136-'Indicator Data'!X70)/(V$136-V$135)*10)))</f>
        <v>10</v>
      </c>
      <c r="W68" s="2">
        <f>IF('Indicator Data'!AC70="No data","x",IF('Indicator Data'!AC70&gt;W$136,0,IF('Indicator Data'!AC70&lt;W$135,10,(W$136-'Indicator Data'!AC70)/(W$136-W$135)*10)))</f>
        <v>9.6967796610169508</v>
      </c>
      <c r="X68" s="3">
        <f t="shared" ref="X68:X131" si="16">IF(AND(T68="x",V68="x",W68="x"),"x",AVERAGE(T68,V68,W68,U68))</f>
        <v>8.2278090956636074</v>
      </c>
      <c r="Y68" s="5">
        <f t="shared" si="9"/>
        <v>7.5402862155116379</v>
      </c>
      <c r="Z68" s="83"/>
    </row>
    <row r="69" spans="1:26" s="11" customFormat="1" x14ac:dyDescent="0.25">
      <c r="A69" s="11" t="s">
        <v>420</v>
      </c>
      <c r="B69" s="30" t="s">
        <v>14</v>
      </c>
      <c r="C69" s="30" t="s">
        <v>549</v>
      </c>
      <c r="D69" s="2">
        <f>IF('Indicator Data'!AU71="No data","x",IF('Indicator Data'!AU71&gt;D$136,0,IF('Indicator Data'!AU71&lt;D$135,10,(D$136-'Indicator Data'!AU71)/(D$136-D$135)*10)))</f>
        <v>2.75</v>
      </c>
      <c r="E69" s="132">
        <f>(VLOOKUP($B69,'Indicator Data (national)'!$B$5:$BB$13,51,FALSE)+VLOOKUP($B69,'Indicator Data (national)'!$B$5:$BB$13,52,FALSE)+VLOOKUP($B69,'Indicator Data (national)'!$B$5:$BB$13,53,FALSE))/VLOOKUP($B69,'Indicator Data (national)'!$B$5:$BB$13,50,FALSE)*1000000</f>
        <v>1.4333624807396358E-2</v>
      </c>
      <c r="F69" s="2">
        <f t="shared" si="10"/>
        <v>9.8566637519260372</v>
      </c>
      <c r="G69" s="3">
        <f t="shared" si="11"/>
        <v>6.3033318759630186</v>
      </c>
      <c r="H69" s="2">
        <f>IF('Indicator Data'!AW71="No data","x",IF('Indicator Data'!AW71&gt;H$136,0,IF('Indicator Data'!AW71&lt;H$135,10,(H$136-'Indicator Data'!AW71)/(H$136-H$135)*10)))</f>
        <v>7.3</v>
      </c>
      <c r="I69" s="2">
        <f>IF('Indicator Data'!AV71="No data","x",IF('Indicator Data'!AV71&gt;I$136,0,IF('Indicator Data'!AV71&lt;I$135,10,(I$136-'Indicator Data'!AV71)/(I$136-I$135)*10)))</f>
        <v>7.3659999999999997</v>
      </c>
      <c r="J69" s="3">
        <f t="shared" si="12"/>
        <v>7.3330000000000002</v>
      </c>
      <c r="K69" s="5">
        <f t="shared" si="13"/>
        <v>6.8181659379815098</v>
      </c>
      <c r="L69" s="2">
        <f>IF('Indicator Data'!AY71="No data","x",IF('Indicator Data'!AY71^2&gt;L$136,0,IF('Indicator Data'!AY71^2&lt;L$135,10,(L$136-'Indicator Data'!AY71^2)/(L$136-L$135)*10)))</f>
        <v>8.1220578559608789</v>
      </c>
      <c r="M69" s="2">
        <f>IF(OR('Indicator Data'!AX71=0,'Indicator Data'!AX71="No data"),"x",IF('Indicator Data'!AX71&gt;M$136,0,IF('Indicator Data'!AX71&lt;M$135,10,(M$136-'Indicator Data'!AX71)/(M$136-M$135)*10)))</f>
        <v>4.9700000000000006</v>
      </c>
      <c r="N69" s="2">
        <f>IF('Indicator Data'!AZ71="No data","x",IF('Indicator Data'!AZ71&gt;N$136,0,IF('Indicator Data'!AZ71&lt;N$135,10,(N$136-'Indicator Data'!AZ71)/(N$136-N$135)*10)))</f>
        <v>6.7123699999999999</v>
      </c>
      <c r="O69" s="2">
        <f>IF('Indicator Data'!BA71="No data","x",IF('Indicator Data'!BA71&gt;O$136,0,IF('Indicator Data'!BA71&lt;O$135,10,(O$136-'Indicator Data'!BA71)/(O$136-O$135)*10)))</f>
        <v>6.7855481253021122</v>
      </c>
      <c r="P69" s="3">
        <f t="shared" si="14"/>
        <v>6.6474939953157488</v>
      </c>
      <c r="Q69" s="2">
        <f>IF('Indicator Data'!BB71="No data","x",IF('Indicator Data'!BB71&gt;Q$136,0,IF('Indicator Data'!BB71&lt;Q$135,10,(Q$136-'Indicator Data'!BB71)/(Q$136-Q$135)*10)))</f>
        <v>7.7111111111111121</v>
      </c>
      <c r="R69" s="2">
        <f>IF('Indicator Data'!BC71="No data","x",IF('Indicator Data'!BC71&gt;R$136,0,IF('Indicator Data'!BC71&lt;R$135,10,(R$136-'Indicator Data'!BC71)/(R$136-R$135)*10)))</f>
        <v>7.78</v>
      </c>
      <c r="S69" s="3">
        <f t="shared" si="15"/>
        <v>7.7455555555555566</v>
      </c>
      <c r="T69" s="2">
        <f>IF('Indicator Data'!V71="No data","x",IF('Indicator Data'!V71&gt;T$136,0,IF('Indicator Data'!V71&lt;T$135,10,(T$136-'Indicator Data'!V71)/(T$136-T$135)*10)))</f>
        <v>9</v>
      </c>
      <c r="U69" s="2">
        <f>IF('Indicator Data'!W71="No data","x",IF('Indicator Data'!W71&gt;U$136,0,IF('Indicator Data'!W71&lt;U$135,10,(U$136-'Indicator Data'!W71)/(U$136-U$135)*10)))</f>
        <v>1.8166619062712088</v>
      </c>
      <c r="V69" s="2">
        <f>IF('Indicator Data'!X71="No data","x",IF('Indicator Data'!X71&gt;V$136,0,IF('Indicator Data'!X71&lt;V$135,10,(V$136-'Indicator Data'!X71)/(V$136-V$135)*10)))</f>
        <v>10</v>
      </c>
      <c r="W69" s="2">
        <f>IF('Indicator Data'!AC71="No data","x",IF('Indicator Data'!AC71&gt;W$136,0,IF('Indicator Data'!AC71&lt;W$135,10,(W$136-'Indicator Data'!AC71)/(W$136-W$135)*10)))</f>
        <v>9.6967796610169508</v>
      </c>
      <c r="X69" s="3">
        <f t="shared" si="16"/>
        <v>7.6283603918220395</v>
      </c>
      <c r="Y69" s="5">
        <f t="shared" si="9"/>
        <v>7.3404699808977822</v>
      </c>
      <c r="Z69" s="83"/>
    </row>
    <row r="70" spans="1:26" s="11" customFormat="1" x14ac:dyDescent="0.25">
      <c r="A70" s="11" t="s">
        <v>421</v>
      </c>
      <c r="B70" s="30" t="s">
        <v>14</v>
      </c>
      <c r="C70" s="30" t="s">
        <v>550</v>
      </c>
      <c r="D70" s="2">
        <f>IF('Indicator Data'!AU72="No data","x",IF('Indicator Data'!AU72&gt;D$136,0,IF('Indicator Data'!AU72&lt;D$135,10,(D$136-'Indicator Data'!AU72)/(D$136-D$135)*10)))</f>
        <v>2.75</v>
      </c>
      <c r="E70" s="132">
        <f>(VLOOKUP($B70,'Indicator Data (national)'!$B$5:$BB$13,51,FALSE)+VLOOKUP($B70,'Indicator Data (national)'!$B$5:$BB$13,52,FALSE)+VLOOKUP($B70,'Indicator Data (national)'!$B$5:$BB$13,53,FALSE))/VLOOKUP($B70,'Indicator Data (national)'!$B$5:$BB$13,50,FALSE)*1000000</f>
        <v>1.4333624807396358E-2</v>
      </c>
      <c r="F70" s="2">
        <f t="shared" si="10"/>
        <v>9.8566637519260372</v>
      </c>
      <c r="G70" s="3">
        <f t="shared" si="11"/>
        <v>6.3033318759630186</v>
      </c>
      <c r="H70" s="2">
        <f>IF('Indicator Data'!AW72="No data","x",IF('Indicator Data'!AW72&gt;H$136,0,IF('Indicator Data'!AW72&lt;H$135,10,(H$136-'Indicator Data'!AW72)/(H$136-H$135)*10)))</f>
        <v>7.3</v>
      </c>
      <c r="I70" s="2">
        <f>IF('Indicator Data'!AV72="No data","x",IF('Indicator Data'!AV72&gt;I$136,0,IF('Indicator Data'!AV72&lt;I$135,10,(I$136-'Indicator Data'!AV72)/(I$136-I$135)*10)))</f>
        <v>7.3659999999999997</v>
      </c>
      <c r="J70" s="3">
        <f t="shared" si="12"/>
        <v>7.3330000000000002</v>
      </c>
      <c r="K70" s="5">
        <f t="shared" si="13"/>
        <v>6.8181659379815098</v>
      </c>
      <c r="L70" s="2">
        <f>IF('Indicator Data'!AY72="No data","x",IF('Indicator Data'!AY72^2&gt;L$136,0,IF('Indicator Data'!AY72^2&lt;L$135,10,(L$136-'Indicator Data'!AY72^2)/(L$136-L$135)*10)))</f>
        <v>8.1220578559608789</v>
      </c>
      <c r="M70" s="2">
        <f>IF(OR('Indicator Data'!AX72=0,'Indicator Data'!AX72="No data"),"x",IF('Indicator Data'!AX72&gt;M$136,0,IF('Indicator Data'!AX72&lt;M$135,10,(M$136-'Indicator Data'!AX72)/(M$136-M$135)*10)))</f>
        <v>4.9700000000000006</v>
      </c>
      <c r="N70" s="2">
        <f>IF('Indicator Data'!AZ72="No data","x",IF('Indicator Data'!AZ72&gt;N$136,0,IF('Indicator Data'!AZ72&lt;N$135,10,(N$136-'Indicator Data'!AZ72)/(N$136-N$135)*10)))</f>
        <v>6.7123699999999999</v>
      </c>
      <c r="O70" s="2">
        <f>IF('Indicator Data'!BA72="No data","x",IF('Indicator Data'!BA72&gt;O$136,0,IF('Indicator Data'!BA72&lt;O$135,10,(O$136-'Indicator Data'!BA72)/(O$136-O$135)*10)))</f>
        <v>6.7855481253021122</v>
      </c>
      <c r="P70" s="3">
        <f t="shared" si="14"/>
        <v>6.6474939953157488</v>
      </c>
      <c r="Q70" s="2">
        <f>IF('Indicator Data'!BB72="No data","x",IF('Indicator Data'!BB72&gt;Q$136,0,IF('Indicator Data'!BB72&lt;Q$135,10,(Q$136-'Indicator Data'!BB72)/(Q$136-Q$135)*10)))</f>
        <v>7.7111111111111121</v>
      </c>
      <c r="R70" s="2">
        <f>IF('Indicator Data'!BC72="No data","x",IF('Indicator Data'!BC72&gt;R$136,0,IF('Indicator Data'!BC72&lt;R$135,10,(R$136-'Indicator Data'!BC72)/(R$136-R$135)*10)))</f>
        <v>7.78</v>
      </c>
      <c r="S70" s="3">
        <f t="shared" si="15"/>
        <v>7.7455555555555566</v>
      </c>
      <c r="T70" s="2">
        <f>IF('Indicator Data'!V72="No data","x",IF('Indicator Data'!V72&gt;T$136,0,IF('Indicator Data'!V72&lt;T$135,10,(T$136-'Indicator Data'!V72)/(T$136-T$135)*10)))</f>
        <v>9</v>
      </c>
      <c r="U70" s="2">
        <f>IF('Indicator Data'!W72="No data","x",IF('Indicator Data'!W72&gt;U$136,0,IF('Indicator Data'!W72&lt;U$135,10,(U$136-'Indicator Data'!W72)/(U$136-U$135)*10)))</f>
        <v>4.5093326044875051</v>
      </c>
      <c r="V70" s="2">
        <f>IF('Indicator Data'!X72="No data","x",IF('Indicator Data'!X72&gt;V$136,0,IF('Indicator Data'!X72&lt;V$135,10,(V$136-'Indicator Data'!X72)/(V$136-V$135)*10)))</f>
        <v>10</v>
      </c>
      <c r="W70" s="2">
        <f>IF('Indicator Data'!AC72="No data","x",IF('Indicator Data'!AC72&gt;W$136,0,IF('Indicator Data'!AC72&lt;W$135,10,(W$136-'Indicator Data'!AC72)/(W$136-W$135)*10)))</f>
        <v>9.6967796610169508</v>
      </c>
      <c r="X70" s="3">
        <f t="shared" si="16"/>
        <v>8.3015280663761146</v>
      </c>
      <c r="Y70" s="5">
        <f t="shared" si="9"/>
        <v>7.5648592057491397</v>
      </c>
      <c r="Z70" s="83"/>
    </row>
    <row r="71" spans="1:26" s="11" customFormat="1" x14ac:dyDescent="0.25">
      <c r="A71" s="11" t="s">
        <v>422</v>
      </c>
      <c r="B71" s="30" t="s">
        <v>14</v>
      </c>
      <c r="C71" s="30" t="s">
        <v>551</v>
      </c>
      <c r="D71" s="2">
        <f>IF('Indicator Data'!AU73="No data","x",IF('Indicator Data'!AU73&gt;D$136,0,IF('Indicator Data'!AU73&lt;D$135,10,(D$136-'Indicator Data'!AU73)/(D$136-D$135)*10)))</f>
        <v>2.75</v>
      </c>
      <c r="E71" s="132">
        <f>(VLOOKUP($B71,'Indicator Data (national)'!$B$5:$BB$13,51,FALSE)+VLOOKUP($B71,'Indicator Data (national)'!$B$5:$BB$13,52,FALSE)+VLOOKUP($B71,'Indicator Data (national)'!$B$5:$BB$13,53,FALSE))/VLOOKUP($B71,'Indicator Data (national)'!$B$5:$BB$13,50,FALSE)*1000000</f>
        <v>1.4333624807396358E-2</v>
      </c>
      <c r="F71" s="2">
        <f t="shared" si="10"/>
        <v>9.8566637519260372</v>
      </c>
      <c r="G71" s="3">
        <f t="shared" si="11"/>
        <v>6.3033318759630186</v>
      </c>
      <c r="H71" s="2">
        <f>IF('Indicator Data'!AW73="No data","x",IF('Indicator Data'!AW73&gt;H$136,0,IF('Indicator Data'!AW73&lt;H$135,10,(H$136-'Indicator Data'!AW73)/(H$136-H$135)*10)))</f>
        <v>7.3</v>
      </c>
      <c r="I71" s="2">
        <f>IF('Indicator Data'!AV73="No data","x",IF('Indicator Data'!AV73&gt;I$136,0,IF('Indicator Data'!AV73&lt;I$135,10,(I$136-'Indicator Data'!AV73)/(I$136-I$135)*10)))</f>
        <v>7.3659999999999997</v>
      </c>
      <c r="J71" s="3">
        <f t="shared" si="12"/>
        <v>7.3330000000000002</v>
      </c>
      <c r="K71" s="5">
        <f t="shared" si="13"/>
        <v>6.8181659379815098</v>
      </c>
      <c r="L71" s="2">
        <f>IF('Indicator Data'!AY73="No data","x",IF('Indicator Data'!AY73^2&gt;L$136,0,IF('Indicator Data'!AY73^2&lt;L$135,10,(L$136-'Indicator Data'!AY73^2)/(L$136-L$135)*10)))</f>
        <v>8.1220578559608789</v>
      </c>
      <c r="M71" s="2">
        <f>IF(OR('Indicator Data'!AX73=0,'Indicator Data'!AX73="No data"),"x",IF('Indicator Data'!AX73&gt;M$136,0,IF('Indicator Data'!AX73&lt;M$135,10,(M$136-'Indicator Data'!AX73)/(M$136-M$135)*10)))</f>
        <v>4.9700000000000006</v>
      </c>
      <c r="N71" s="2">
        <f>IF('Indicator Data'!AZ73="No data","x",IF('Indicator Data'!AZ73&gt;N$136,0,IF('Indicator Data'!AZ73&lt;N$135,10,(N$136-'Indicator Data'!AZ73)/(N$136-N$135)*10)))</f>
        <v>6.7123699999999999</v>
      </c>
      <c r="O71" s="2">
        <f>IF('Indicator Data'!BA73="No data","x",IF('Indicator Data'!BA73&gt;O$136,0,IF('Indicator Data'!BA73&lt;O$135,10,(O$136-'Indicator Data'!BA73)/(O$136-O$135)*10)))</f>
        <v>6.7855481253021122</v>
      </c>
      <c r="P71" s="3">
        <f t="shared" si="14"/>
        <v>6.6474939953157488</v>
      </c>
      <c r="Q71" s="2">
        <f>IF('Indicator Data'!BB73="No data","x",IF('Indicator Data'!BB73&gt;Q$136,0,IF('Indicator Data'!BB73&lt;Q$135,10,(Q$136-'Indicator Data'!BB73)/(Q$136-Q$135)*10)))</f>
        <v>7.7111111111111121</v>
      </c>
      <c r="R71" s="2">
        <f>IF('Indicator Data'!BC73="No data","x",IF('Indicator Data'!BC73&gt;R$136,0,IF('Indicator Data'!BC73&lt;R$135,10,(R$136-'Indicator Data'!BC73)/(R$136-R$135)*10)))</f>
        <v>7.78</v>
      </c>
      <c r="S71" s="3">
        <f t="shared" si="15"/>
        <v>7.7455555555555566</v>
      </c>
      <c r="T71" s="2">
        <f>IF('Indicator Data'!V73="No data","x",IF('Indicator Data'!V73&gt;T$136,0,IF('Indicator Data'!V73&lt;T$135,10,(T$136-'Indicator Data'!V73)/(T$136-T$135)*10)))</f>
        <v>9</v>
      </c>
      <c r="U71" s="2">
        <f>IF('Indicator Data'!W73="No data","x",IF('Indicator Data'!W73&gt;U$136,0,IF('Indicator Data'!W73&lt;U$135,10,(U$136-'Indicator Data'!W73)/(U$136-U$135)*10)))</f>
        <v>1.2438643106211456</v>
      </c>
      <c r="V71" s="2">
        <f>IF('Indicator Data'!X73="No data","x",IF('Indicator Data'!X73&gt;V$136,0,IF('Indicator Data'!X73&lt;V$135,10,(V$136-'Indicator Data'!X73)/(V$136-V$135)*10)))</f>
        <v>10</v>
      </c>
      <c r="W71" s="2">
        <f>IF('Indicator Data'!AC73="No data","x",IF('Indicator Data'!AC73&gt;W$136,0,IF('Indicator Data'!AC73&lt;W$135,10,(W$136-'Indicator Data'!AC73)/(W$136-W$135)*10)))</f>
        <v>9.6967796610169508</v>
      </c>
      <c r="X71" s="3">
        <f t="shared" si="16"/>
        <v>7.485160992909524</v>
      </c>
      <c r="Y71" s="5">
        <f t="shared" si="9"/>
        <v>7.2927368479269434</v>
      </c>
      <c r="Z71" s="83"/>
    </row>
    <row r="72" spans="1:26" s="11" customFormat="1" x14ac:dyDescent="0.25">
      <c r="A72" s="11" t="s">
        <v>423</v>
      </c>
      <c r="B72" s="30" t="s">
        <v>14</v>
      </c>
      <c r="C72" s="30" t="s">
        <v>552</v>
      </c>
      <c r="D72" s="2">
        <f>IF('Indicator Data'!AU74="No data","x",IF('Indicator Data'!AU74&gt;D$136,0,IF('Indicator Data'!AU74&lt;D$135,10,(D$136-'Indicator Data'!AU74)/(D$136-D$135)*10)))</f>
        <v>2.75</v>
      </c>
      <c r="E72" s="132">
        <f>(VLOOKUP($B72,'Indicator Data (national)'!$B$5:$BB$13,51,FALSE)+VLOOKUP($B72,'Indicator Data (national)'!$B$5:$BB$13,52,FALSE)+VLOOKUP($B72,'Indicator Data (national)'!$B$5:$BB$13,53,FALSE))/VLOOKUP($B72,'Indicator Data (national)'!$B$5:$BB$13,50,FALSE)*1000000</f>
        <v>1.4333624807396358E-2</v>
      </c>
      <c r="F72" s="2">
        <f t="shared" si="10"/>
        <v>9.8566637519260372</v>
      </c>
      <c r="G72" s="3">
        <f t="shared" si="11"/>
        <v>6.3033318759630186</v>
      </c>
      <c r="H72" s="2">
        <f>IF('Indicator Data'!AW74="No data","x",IF('Indicator Data'!AW74&gt;H$136,0,IF('Indicator Data'!AW74&lt;H$135,10,(H$136-'Indicator Data'!AW74)/(H$136-H$135)*10)))</f>
        <v>7.3</v>
      </c>
      <c r="I72" s="2">
        <f>IF('Indicator Data'!AV74="No data","x",IF('Indicator Data'!AV74&gt;I$136,0,IF('Indicator Data'!AV74&lt;I$135,10,(I$136-'Indicator Data'!AV74)/(I$136-I$135)*10)))</f>
        <v>7.3659999999999997</v>
      </c>
      <c r="J72" s="3">
        <f t="shared" si="12"/>
        <v>7.3330000000000002</v>
      </c>
      <c r="K72" s="5">
        <f t="shared" si="13"/>
        <v>6.8181659379815098</v>
      </c>
      <c r="L72" s="2">
        <f>IF('Indicator Data'!AY74="No data","x",IF('Indicator Data'!AY74^2&gt;L$136,0,IF('Indicator Data'!AY74^2&lt;L$135,10,(L$136-'Indicator Data'!AY74^2)/(L$136-L$135)*10)))</f>
        <v>8.1220578559608789</v>
      </c>
      <c r="M72" s="2">
        <f>IF(OR('Indicator Data'!AX74=0,'Indicator Data'!AX74="No data"),"x",IF('Indicator Data'!AX74&gt;M$136,0,IF('Indicator Data'!AX74&lt;M$135,10,(M$136-'Indicator Data'!AX74)/(M$136-M$135)*10)))</f>
        <v>4.9700000000000006</v>
      </c>
      <c r="N72" s="2">
        <f>IF('Indicator Data'!AZ74="No data","x",IF('Indicator Data'!AZ74&gt;N$136,0,IF('Indicator Data'!AZ74&lt;N$135,10,(N$136-'Indicator Data'!AZ74)/(N$136-N$135)*10)))</f>
        <v>6.7123699999999999</v>
      </c>
      <c r="O72" s="2">
        <f>IF('Indicator Data'!BA74="No data","x",IF('Indicator Data'!BA74&gt;O$136,0,IF('Indicator Data'!BA74&lt;O$135,10,(O$136-'Indicator Data'!BA74)/(O$136-O$135)*10)))</f>
        <v>6.7855481253021122</v>
      </c>
      <c r="P72" s="3">
        <f t="shared" si="14"/>
        <v>6.6474939953157488</v>
      </c>
      <c r="Q72" s="2">
        <f>IF('Indicator Data'!BB74="No data","x",IF('Indicator Data'!BB74&gt;Q$136,0,IF('Indicator Data'!BB74&lt;Q$135,10,(Q$136-'Indicator Data'!BB74)/(Q$136-Q$135)*10)))</f>
        <v>7.7111111111111121</v>
      </c>
      <c r="R72" s="2">
        <f>IF('Indicator Data'!BC74="No data","x",IF('Indicator Data'!BC74&gt;R$136,0,IF('Indicator Data'!BC74&lt;R$135,10,(R$136-'Indicator Data'!BC74)/(R$136-R$135)*10)))</f>
        <v>7.78</v>
      </c>
      <c r="S72" s="3">
        <f t="shared" si="15"/>
        <v>7.7455555555555566</v>
      </c>
      <c r="T72" s="2">
        <f>IF('Indicator Data'!V74="No data","x",IF('Indicator Data'!V74&gt;T$136,0,IF('Indicator Data'!V74&lt;T$135,10,(T$136-'Indicator Data'!V74)/(T$136-T$135)*10)))</f>
        <v>9</v>
      </c>
      <c r="U72" s="2">
        <f>IF('Indicator Data'!W74="No data","x",IF('Indicator Data'!W74&gt;U$136,0,IF('Indicator Data'!W74&lt;U$135,10,(U$136-'Indicator Data'!W74)/(U$136-U$135)*10)))</f>
        <v>2.0774606661456247</v>
      </c>
      <c r="V72" s="2">
        <f>IF('Indicator Data'!X74="No data","x",IF('Indicator Data'!X74&gt;V$136,0,IF('Indicator Data'!X74&lt;V$135,10,(V$136-'Indicator Data'!X74)/(V$136-V$135)*10)))</f>
        <v>10</v>
      </c>
      <c r="W72" s="2">
        <f>IF('Indicator Data'!AC74="No data","x",IF('Indicator Data'!AC74&gt;W$136,0,IF('Indicator Data'!AC74&lt;W$135,10,(W$136-'Indicator Data'!AC74)/(W$136-W$135)*10)))</f>
        <v>9.6967796610169508</v>
      </c>
      <c r="X72" s="3">
        <f t="shared" si="16"/>
        <v>7.6935600817906442</v>
      </c>
      <c r="Y72" s="5">
        <f t="shared" si="9"/>
        <v>7.3622032108873166</v>
      </c>
      <c r="Z72" s="83"/>
    </row>
    <row r="73" spans="1:26" s="11" customFormat="1" x14ac:dyDescent="0.25">
      <c r="A73" s="11" t="s">
        <v>424</v>
      </c>
      <c r="B73" s="30" t="s">
        <v>14</v>
      </c>
      <c r="C73" s="30" t="s">
        <v>553</v>
      </c>
      <c r="D73" s="2">
        <f>IF('Indicator Data'!AU75="No data","x",IF('Indicator Data'!AU75&gt;D$136,0,IF('Indicator Data'!AU75&lt;D$135,10,(D$136-'Indicator Data'!AU75)/(D$136-D$135)*10)))</f>
        <v>2.75</v>
      </c>
      <c r="E73" s="132">
        <f>(VLOOKUP($B73,'Indicator Data (national)'!$B$5:$BB$13,51,FALSE)+VLOOKUP($B73,'Indicator Data (national)'!$B$5:$BB$13,52,FALSE)+VLOOKUP($B73,'Indicator Data (national)'!$B$5:$BB$13,53,FALSE))/VLOOKUP($B73,'Indicator Data (national)'!$B$5:$BB$13,50,FALSE)*1000000</f>
        <v>1.4333624807396358E-2</v>
      </c>
      <c r="F73" s="2">
        <f t="shared" si="10"/>
        <v>9.8566637519260372</v>
      </c>
      <c r="G73" s="3">
        <f t="shared" si="11"/>
        <v>6.3033318759630186</v>
      </c>
      <c r="H73" s="2">
        <f>IF('Indicator Data'!AW75="No data","x",IF('Indicator Data'!AW75&gt;H$136,0,IF('Indicator Data'!AW75&lt;H$135,10,(H$136-'Indicator Data'!AW75)/(H$136-H$135)*10)))</f>
        <v>7.3</v>
      </c>
      <c r="I73" s="2">
        <f>IF('Indicator Data'!AV75="No data","x",IF('Indicator Data'!AV75&gt;I$136,0,IF('Indicator Data'!AV75&lt;I$135,10,(I$136-'Indicator Data'!AV75)/(I$136-I$135)*10)))</f>
        <v>7.3659999999999997</v>
      </c>
      <c r="J73" s="3">
        <f t="shared" si="12"/>
        <v>7.3330000000000002</v>
      </c>
      <c r="K73" s="5">
        <f t="shared" si="13"/>
        <v>6.8181659379815098</v>
      </c>
      <c r="L73" s="2">
        <f>IF('Indicator Data'!AY75="No data","x",IF('Indicator Data'!AY75^2&gt;L$136,0,IF('Indicator Data'!AY75^2&lt;L$135,10,(L$136-'Indicator Data'!AY75^2)/(L$136-L$135)*10)))</f>
        <v>8.1220578559608789</v>
      </c>
      <c r="M73" s="2">
        <f>IF(OR('Indicator Data'!AX75=0,'Indicator Data'!AX75="No data"),"x",IF('Indicator Data'!AX75&gt;M$136,0,IF('Indicator Data'!AX75&lt;M$135,10,(M$136-'Indicator Data'!AX75)/(M$136-M$135)*10)))</f>
        <v>4.9700000000000006</v>
      </c>
      <c r="N73" s="2">
        <f>IF('Indicator Data'!AZ75="No data","x",IF('Indicator Data'!AZ75&gt;N$136,0,IF('Indicator Data'!AZ75&lt;N$135,10,(N$136-'Indicator Data'!AZ75)/(N$136-N$135)*10)))</f>
        <v>6.7123699999999999</v>
      </c>
      <c r="O73" s="2">
        <f>IF('Indicator Data'!BA75="No data","x",IF('Indicator Data'!BA75&gt;O$136,0,IF('Indicator Data'!BA75&lt;O$135,10,(O$136-'Indicator Data'!BA75)/(O$136-O$135)*10)))</f>
        <v>6.7855481253021122</v>
      </c>
      <c r="P73" s="3">
        <f t="shared" si="14"/>
        <v>6.6474939953157488</v>
      </c>
      <c r="Q73" s="2">
        <f>IF('Indicator Data'!BB75="No data","x",IF('Indicator Data'!BB75&gt;Q$136,0,IF('Indicator Data'!BB75&lt;Q$135,10,(Q$136-'Indicator Data'!BB75)/(Q$136-Q$135)*10)))</f>
        <v>7.7111111111111121</v>
      </c>
      <c r="R73" s="2">
        <f>IF('Indicator Data'!BC75="No data","x",IF('Indicator Data'!BC75&gt;R$136,0,IF('Indicator Data'!BC75&lt;R$135,10,(R$136-'Indicator Data'!BC75)/(R$136-R$135)*10)))</f>
        <v>7.78</v>
      </c>
      <c r="S73" s="3">
        <f t="shared" si="15"/>
        <v>7.7455555555555566</v>
      </c>
      <c r="T73" s="2">
        <f>IF('Indicator Data'!V75="No data","x",IF('Indicator Data'!V75&gt;T$136,0,IF('Indicator Data'!V75&lt;T$135,10,(T$136-'Indicator Data'!V75)/(T$136-T$135)*10)))</f>
        <v>9</v>
      </c>
      <c r="U73" s="2">
        <f>IF('Indicator Data'!W75="No data","x",IF('Indicator Data'!W75&gt;U$136,0,IF('Indicator Data'!W75&lt;U$135,10,(U$136-'Indicator Data'!W75)/(U$136-U$135)*10)))</f>
        <v>3.7792840086711079</v>
      </c>
      <c r="V73" s="2">
        <f>IF('Indicator Data'!X75="No data","x",IF('Indicator Data'!X75&gt;V$136,0,IF('Indicator Data'!X75&lt;V$135,10,(V$136-'Indicator Data'!X75)/(V$136-V$135)*10)))</f>
        <v>10</v>
      </c>
      <c r="W73" s="2">
        <f>IF('Indicator Data'!AC75="No data","x",IF('Indicator Data'!AC75&gt;W$136,0,IF('Indicator Data'!AC75&lt;W$135,10,(W$136-'Indicator Data'!AC75)/(W$136-W$135)*10)))</f>
        <v>9.6967796610169508</v>
      </c>
      <c r="X73" s="3">
        <f t="shared" si="16"/>
        <v>8.1190159174220149</v>
      </c>
      <c r="Y73" s="5">
        <f t="shared" si="9"/>
        <v>7.5040218227644404</v>
      </c>
      <c r="Z73" s="83"/>
    </row>
    <row r="74" spans="1:26" s="11" customFormat="1" x14ac:dyDescent="0.25">
      <c r="A74" s="11" t="s">
        <v>425</v>
      </c>
      <c r="B74" s="30" t="s">
        <v>14</v>
      </c>
      <c r="C74" s="30" t="s">
        <v>554</v>
      </c>
      <c r="D74" s="2">
        <f>IF('Indicator Data'!AU76="No data","x",IF('Indicator Data'!AU76&gt;D$136,0,IF('Indicator Data'!AU76&lt;D$135,10,(D$136-'Indicator Data'!AU76)/(D$136-D$135)*10)))</f>
        <v>2.75</v>
      </c>
      <c r="E74" s="132">
        <f>(VLOOKUP($B74,'Indicator Data (national)'!$B$5:$BB$13,51,FALSE)+VLOOKUP($B74,'Indicator Data (national)'!$B$5:$BB$13,52,FALSE)+VLOOKUP($B74,'Indicator Data (national)'!$B$5:$BB$13,53,FALSE))/VLOOKUP($B74,'Indicator Data (national)'!$B$5:$BB$13,50,FALSE)*1000000</f>
        <v>1.4333624807396358E-2</v>
      </c>
      <c r="F74" s="2">
        <f t="shared" si="10"/>
        <v>9.8566637519260372</v>
      </c>
      <c r="G74" s="3">
        <f t="shared" si="11"/>
        <v>6.3033318759630186</v>
      </c>
      <c r="H74" s="2">
        <f>IF('Indicator Data'!AW76="No data","x",IF('Indicator Data'!AW76&gt;H$136,0,IF('Indicator Data'!AW76&lt;H$135,10,(H$136-'Indicator Data'!AW76)/(H$136-H$135)*10)))</f>
        <v>7.3</v>
      </c>
      <c r="I74" s="2">
        <f>IF('Indicator Data'!AV76="No data","x",IF('Indicator Data'!AV76&gt;I$136,0,IF('Indicator Data'!AV76&lt;I$135,10,(I$136-'Indicator Data'!AV76)/(I$136-I$135)*10)))</f>
        <v>7.3659999999999997</v>
      </c>
      <c r="J74" s="3">
        <f t="shared" si="12"/>
        <v>7.3330000000000002</v>
      </c>
      <c r="K74" s="5">
        <f t="shared" si="13"/>
        <v>6.8181659379815098</v>
      </c>
      <c r="L74" s="2">
        <f>IF('Indicator Data'!AY76="No data","x",IF('Indicator Data'!AY76^2&gt;L$136,0,IF('Indicator Data'!AY76^2&lt;L$135,10,(L$136-'Indicator Data'!AY76^2)/(L$136-L$135)*10)))</f>
        <v>8.1220578559608789</v>
      </c>
      <c r="M74" s="2">
        <f>IF(OR('Indicator Data'!AX76=0,'Indicator Data'!AX76="No data"),"x",IF('Indicator Data'!AX76&gt;M$136,0,IF('Indicator Data'!AX76&lt;M$135,10,(M$136-'Indicator Data'!AX76)/(M$136-M$135)*10)))</f>
        <v>4.9700000000000006</v>
      </c>
      <c r="N74" s="2">
        <f>IF('Indicator Data'!AZ76="No data","x",IF('Indicator Data'!AZ76&gt;N$136,0,IF('Indicator Data'!AZ76&lt;N$135,10,(N$136-'Indicator Data'!AZ76)/(N$136-N$135)*10)))</f>
        <v>6.7123699999999999</v>
      </c>
      <c r="O74" s="2">
        <f>IF('Indicator Data'!BA76="No data","x",IF('Indicator Data'!BA76&gt;O$136,0,IF('Indicator Data'!BA76&lt;O$135,10,(O$136-'Indicator Data'!BA76)/(O$136-O$135)*10)))</f>
        <v>6.7855481253021122</v>
      </c>
      <c r="P74" s="3">
        <f t="shared" si="14"/>
        <v>6.6474939953157488</v>
      </c>
      <c r="Q74" s="2">
        <f>IF('Indicator Data'!BB76="No data","x",IF('Indicator Data'!BB76&gt;Q$136,0,IF('Indicator Data'!BB76&lt;Q$135,10,(Q$136-'Indicator Data'!BB76)/(Q$136-Q$135)*10)))</f>
        <v>7.7111111111111121</v>
      </c>
      <c r="R74" s="2">
        <f>IF('Indicator Data'!BC76="No data","x",IF('Indicator Data'!BC76&gt;R$136,0,IF('Indicator Data'!BC76&lt;R$135,10,(R$136-'Indicator Data'!BC76)/(R$136-R$135)*10)))</f>
        <v>7.78</v>
      </c>
      <c r="S74" s="3">
        <f t="shared" si="15"/>
        <v>7.7455555555555566</v>
      </c>
      <c r="T74" s="2">
        <f>IF('Indicator Data'!V76="No data","x",IF('Indicator Data'!V76&gt;T$136,0,IF('Indicator Data'!V76&lt;T$135,10,(T$136-'Indicator Data'!V76)/(T$136-T$135)*10)))</f>
        <v>9</v>
      </c>
      <c r="U74" s="2">
        <f>IF('Indicator Data'!W76="No data","x",IF('Indicator Data'!W76&gt;U$136,0,IF('Indicator Data'!W76&lt;U$135,10,(U$136-'Indicator Data'!W76)/(U$136-U$135)*10)))</f>
        <v>3.4914707131335634</v>
      </c>
      <c r="V74" s="2">
        <f>IF('Indicator Data'!X76="No data","x",IF('Indicator Data'!X76&gt;V$136,0,IF('Indicator Data'!X76&lt;V$135,10,(V$136-'Indicator Data'!X76)/(V$136-V$135)*10)))</f>
        <v>10</v>
      </c>
      <c r="W74" s="2">
        <f>IF('Indicator Data'!AC76="No data","x",IF('Indicator Data'!AC76&gt;W$136,0,IF('Indicator Data'!AC76&lt;W$135,10,(W$136-'Indicator Data'!AC76)/(W$136-W$135)*10)))</f>
        <v>9.6967796610169508</v>
      </c>
      <c r="X74" s="3">
        <f t="shared" si="16"/>
        <v>8.0470625935376283</v>
      </c>
      <c r="Y74" s="5">
        <f t="shared" si="9"/>
        <v>7.4800373814696455</v>
      </c>
      <c r="Z74" s="83"/>
    </row>
    <row r="75" spans="1:26" s="11" customFormat="1" x14ac:dyDescent="0.25">
      <c r="A75" s="11" t="s">
        <v>426</v>
      </c>
      <c r="B75" s="30" t="s">
        <v>14</v>
      </c>
      <c r="C75" s="30" t="s">
        <v>555</v>
      </c>
      <c r="D75" s="2">
        <f>IF('Indicator Data'!AU77="No data","x",IF('Indicator Data'!AU77&gt;D$136,0,IF('Indicator Data'!AU77&lt;D$135,10,(D$136-'Indicator Data'!AU77)/(D$136-D$135)*10)))</f>
        <v>2.75</v>
      </c>
      <c r="E75" s="132">
        <f>(VLOOKUP($B75,'Indicator Data (national)'!$B$5:$BB$13,51,FALSE)+VLOOKUP($B75,'Indicator Data (national)'!$B$5:$BB$13,52,FALSE)+VLOOKUP($B75,'Indicator Data (national)'!$B$5:$BB$13,53,FALSE))/VLOOKUP($B75,'Indicator Data (national)'!$B$5:$BB$13,50,FALSE)*1000000</f>
        <v>1.4333624807396358E-2</v>
      </c>
      <c r="F75" s="2">
        <f t="shared" si="10"/>
        <v>9.8566637519260372</v>
      </c>
      <c r="G75" s="3">
        <f t="shared" si="11"/>
        <v>6.3033318759630186</v>
      </c>
      <c r="H75" s="2">
        <f>IF('Indicator Data'!AW77="No data","x",IF('Indicator Data'!AW77&gt;H$136,0,IF('Indicator Data'!AW77&lt;H$135,10,(H$136-'Indicator Data'!AW77)/(H$136-H$135)*10)))</f>
        <v>7.3</v>
      </c>
      <c r="I75" s="2">
        <f>IF('Indicator Data'!AV77="No data","x",IF('Indicator Data'!AV77&gt;I$136,0,IF('Indicator Data'!AV77&lt;I$135,10,(I$136-'Indicator Data'!AV77)/(I$136-I$135)*10)))</f>
        <v>7.3659999999999997</v>
      </c>
      <c r="J75" s="3">
        <f t="shared" si="12"/>
        <v>7.3330000000000002</v>
      </c>
      <c r="K75" s="5">
        <f t="shared" si="13"/>
        <v>6.8181659379815098</v>
      </c>
      <c r="L75" s="2">
        <f>IF('Indicator Data'!AY77="No data","x",IF('Indicator Data'!AY77^2&gt;L$136,0,IF('Indicator Data'!AY77^2&lt;L$135,10,(L$136-'Indicator Data'!AY77^2)/(L$136-L$135)*10)))</f>
        <v>8.1220578559608789</v>
      </c>
      <c r="M75" s="2">
        <f>IF(OR('Indicator Data'!AX77=0,'Indicator Data'!AX77="No data"),"x",IF('Indicator Data'!AX77&gt;M$136,0,IF('Indicator Data'!AX77&lt;M$135,10,(M$136-'Indicator Data'!AX77)/(M$136-M$135)*10)))</f>
        <v>4.9700000000000006</v>
      </c>
      <c r="N75" s="2">
        <f>IF('Indicator Data'!AZ77="No data","x",IF('Indicator Data'!AZ77&gt;N$136,0,IF('Indicator Data'!AZ77&lt;N$135,10,(N$136-'Indicator Data'!AZ77)/(N$136-N$135)*10)))</f>
        <v>6.7123699999999999</v>
      </c>
      <c r="O75" s="2">
        <f>IF('Indicator Data'!BA77="No data","x",IF('Indicator Data'!BA77&gt;O$136,0,IF('Indicator Data'!BA77&lt;O$135,10,(O$136-'Indicator Data'!BA77)/(O$136-O$135)*10)))</f>
        <v>6.7855481253021122</v>
      </c>
      <c r="P75" s="3">
        <f t="shared" si="14"/>
        <v>6.6474939953157488</v>
      </c>
      <c r="Q75" s="2">
        <f>IF('Indicator Data'!BB77="No data","x",IF('Indicator Data'!BB77&gt;Q$136,0,IF('Indicator Data'!BB77&lt;Q$135,10,(Q$136-'Indicator Data'!BB77)/(Q$136-Q$135)*10)))</f>
        <v>7.7111111111111121</v>
      </c>
      <c r="R75" s="2">
        <f>IF('Indicator Data'!BC77="No data","x",IF('Indicator Data'!BC77&gt;R$136,0,IF('Indicator Data'!BC77&lt;R$135,10,(R$136-'Indicator Data'!BC77)/(R$136-R$135)*10)))</f>
        <v>7.78</v>
      </c>
      <c r="S75" s="3">
        <f t="shared" si="15"/>
        <v>7.7455555555555566</v>
      </c>
      <c r="T75" s="2">
        <f>IF('Indicator Data'!V77="No data","x",IF('Indicator Data'!V77&gt;T$136,0,IF('Indicator Data'!V77&lt;T$135,10,(T$136-'Indicator Data'!V77)/(T$136-T$135)*10)))</f>
        <v>9</v>
      </c>
      <c r="U75" s="2">
        <f>IF('Indicator Data'!W77="No data","x",IF('Indicator Data'!W77&gt;U$136,0,IF('Indicator Data'!W77&lt;U$135,10,(U$136-'Indicator Data'!W77)/(U$136-U$135)*10)))</f>
        <v>1.9569012289792433</v>
      </c>
      <c r="V75" s="2">
        <f>IF('Indicator Data'!X77="No data","x",IF('Indicator Data'!X77&gt;V$136,0,IF('Indicator Data'!X77&lt;V$135,10,(V$136-'Indicator Data'!X77)/(V$136-V$135)*10)))</f>
        <v>10</v>
      </c>
      <c r="W75" s="2">
        <f>IF('Indicator Data'!AC77="No data","x",IF('Indicator Data'!AC77&gt;W$136,0,IF('Indicator Data'!AC77&lt;W$135,10,(W$136-'Indicator Data'!AC77)/(W$136-W$135)*10)))</f>
        <v>9.6967796610169508</v>
      </c>
      <c r="X75" s="3">
        <f t="shared" si="16"/>
        <v>7.6634202224990489</v>
      </c>
      <c r="Y75" s="5">
        <f t="shared" si="9"/>
        <v>7.3521565911234505</v>
      </c>
      <c r="Z75" s="83"/>
    </row>
    <row r="76" spans="1:26" s="11" customFormat="1" x14ac:dyDescent="0.25">
      <c r="A76" s="11" t="s">
        <v>427</v>
      </c>
      <c r="B76" s="30" t="s">
        <v>14</v>
      </c>
      <c r="C76" s="30" t="s">
        <v>556</v>
      </c>
      <c r="D76" s="2">
        <f>IF('Indicator Data'!AU78="No data","x",IF('Indicator Data'!AU78&gt;D$136,0,IF('Indicator Data'!AU78&lt;D$135,10,(D$136-'Indicator Data'!AU78)/(D$136-D$135)*10)))</f>
        <v>2.75</v>
      </c>
      <c r="E76" s="132">
        <f>(VLOOKUP($B76,'Indicator Data (national)'!$B$5:$BB$13,51,FALSE)+VLOOKUP($B76,'Indicator Data (national)'!$B$5:$BB$13,52,FALSE)+VLOOKUP($B76,'Indicator Data (national)'!$B$5:$BB$13,53,FALSE))/VLOOKUP($B76,'Indicator Data (national)'!$B$5:$BB$13,50,FALSE)*1000000</f>
        <v>1.4333624807396358E-2</v>
      </c>
      <c r="F76" s="2">
        <f t="shared" si="10"/>
        <v>9.8566637519260372</v>
      </c>
      <c r="G76" s="3">
        <f t="shared" si="11"/>
        <v>6.3033318759630186</v>
      </c>
      <c r="H76" s="2">
        <f>IF('Indicator Data'!AW78="No data","x",IF('Indicator Data'!AW78&gt;H$136,0,IF('Indicator Data'!AW78&lt;H$135,10,(H$136-'Indicator Data'!AW78)/(H$136-H$135)*10)))</f>
        <v>7.3</v>
      </c>
      <c r="I76" s="2">
        <f>IF('Indicator Data'!AV78="No data","x",IF('Indicator Data'!AV78&gt;I$136,0,IF('Indicator Data'!AV78&lt;I$135,10,(I$136-'Indicator Data'!AV78)/(I$136-I$135)*10)))</f>
        <v>7.3659999999999997</v>
      </c>
      <c r="J76" s="3">
        <f t="shared" si="12"/>
        <v>7.3330000000000002</v>
      </c>
      <c r="K76" s="5">
        <f t="shared" si="13"/>
        <v>6.8181659379815098</v>
      </c>
      <c r="L76" s="2">
        <f>IF('Indicator Data'!AY78="No data","x",IF('Indicator Data'!AY78^2&gt;L$136,0,IF('Indicator Data'!AY78^2&lt;L$135,10,(L$136-'Indicator Data'!AY78^2)/(L$136-L$135)*10)))</f>
        <v>8.1220578559608789</v>
      </c>
      <c r="M76" s="2">
        <f>IF(OR('Indicator Data'!AX78=0,'Indicator Data'!AX78="No data"),"x",IF('Indicator Data'!AX78&gt;M$136,0,IF('Indicator Data'!AX78&lt;M$135,10,(M$136-'Indicator Data'!AX78)/(M$136-M$135)*10)))</f>
        <v>4.9700000000000006</v>
      </c>
      <c r="N76" s="2">
        <f>IF('Indicator Data'!AZ78="No data","x",IF('Indicator Data'!AZ78&gt;N$136,0,IF('Indicator Data'!AZ78&lt;N$135,10,(N$136-'Indicator Data'!AZ78)/(N$136-N$135)*10)))</f>
        <v>6.7123699999999999</v>
      </c>
      <c r="O76" s="2">
        <f>IF('Indicator Data'!BA78="No data","x",IF('Indicator Data'!BA78&gt;O$136,0,IF('Indicator Data'!BA78&lt;O$135,10,(O$136-'Indicator Data'!BA78)/(O$136-O$135)*10)))</f>
        <v>6.7855481253021122</v>
      </c>
      <c r="P76" s="3">
        <f t="shared" si="14"/>
        <v>6.6474939953157488</v>
      </c>
      <c r="Q76" s="2">
        <f>IF('Indicator Data'!BB78="No data","x",IF('Indicator Data'!BB78&gt;Q$136,0,IF('Indicator Data'!BB78&lt;Q$135,10,(Q$136-'Indicator Data'!BB78)/(Q$136-Q$135)*10)))</f>
        <v>7.7111111111111121</v>
      </c>
      <c r="R76" s="2">
        <f>IF('Indicator Data'!BC78="No data","x",IF('Indicator Data'!BC78&gt;R$136,0,IF('Indicator Data'!BC78&lt;R$135,10,(R$136-'Indicator Data'!BC78)/(R$136-R$135)*10)))</f>
        <v>7.78</v>
      </c>
      <c r="S76" s="3">
        <f t="shared" si="15"/>
        <v>7.7455555555555566</v>
      </c>
      <c r="T76" s="2">
        <f>IF('Indicator Data'!V78="No data","x",IF('Indicator Data'!V78&gt;T$136,0,IF('Indicator Data'!V78&lt;T$135,10,(T$136-'Indicator Data'!V78)/(T$136-T$135)*10)))</f>
        <v>9</v>
      </c>
      <c r="U76" s="2">
        <f>IF('Indicator Data'!W78="No data","x",IF('Indicator Data'!W78&gt;U$136,0,IF('Indicator Data'!W78&lt;U$135,10,(U$136-'Indicator Data'!W78)/(U$136-U$135)*10)))</f>
        <v>2.2337910507175232</v>
      </c>
      <c r="V76" s="2">
        <f>IF('Indicator Data'!X78="No data","x",IF('Indicator Data'!X78&gt;V$136,0,IF('Indicator Data'!X78&lt;V$135,10,(V$136-'Indicator Data'!X78)/(V$136-V$135)*10)))</f>
        <v>10</v>
      </c>
      <c r="W76" s="2">
        <f>IF('Indicator Data'!AC78="No data","x",IF('Indicator Data'!AC78&gt;W$136,0,IF('Indicator Data'!AC78&lt;W$135,10,(W$136-'Indicator Data'!AC78)/(W$136-W$135)*10)))</f>
        <v>9.6967796610169508</v>
      </c>
      <c r="X76" s="3">
        <f t="shared" si="16"/>
        <v>7.7326426779336188</v>
      </c>
      <c r="Y76" s="5">
        <f t="shared" si="9"/>
        <v>7.3752307429349742</v>
      </c>
      <c r="Z76" s="83"/>
    </row>
    <row r="77" spans="1:26" s="11" customFormat="1" x14ac:dyDescent="0.25">
      <c r="A77" s="11" t="s">
        <v>428</v>
      </c>
      <c r="B77" s="30" t="s">
        <v>14</v>
      </c>
      <c r="C77" s="30" t="s">
        <v>557</v>
      </c>
      <c r="D77" s="2">
        <f>IF('Indicator Data'!AU79="No data","x",IF('Indicator Data'!AU79&gt;D$136,0,IF('Indicator Data'!AU79&lt;D$135,10,(D$136-'Indicator Data'!AU79)/(D$136-D$135)*10)))</f>
        <v>2.75</v>
      </c>
      <c r="E77" s="132">
        <f>(VLOOKUP($B77,'Indicator Data (national)'!$B$5:$BB$13,51,FALSE)+VLOOKUP($B77,'Indicator Data (national)'!$B$5:$BB$13,52,FALSE)+VLOOKUP($B77,'Indicator Data (national)'!$B$5:$BB$13,53,FALSE))/VLOOKUP($B77,'Indicator Data (national)'!$B$5:$BB$13,50,FALSE)*1000000</f>
        <v>1.4333624807396358E-2</v>
      </c>
      <c r="F77" s="2">
        <f t="shared" si="10"/>
        <v>9.8566637519260372</v>
      </c>
      <c r="G77" s="3">
        <f t="shared" si="11"/>
        <v>6.3033318759630186</v>
      </c>
      <c r="H77" s="2">
        <f>IF('Indicator Data'!AW79="No data","x",IF('Indicator Data'!AW79&gt;H$136,0,IF('Indicator Data'!AW79&lt;H$135,10,(H$136-'Indicator Data'!AW79)/(H$136-H$135)*10)))</f>
        <v>7.3</v>
      </c>
      <c r="I77" s="2">
        <f>IF('Indicator Data'!AV79="No data","x",IF('Indicator Data'!AV79&gt;I$136,0,IF('Indicator Data'!AV79&lt;I$135,10,(I$136-'Indicator Data'!AV79)/(I$136-I$135)*10)))</f>
        <v>7.3659999999999997</v>
      </c>
      <c r="J77" s="3">
        <f t="shared" si="12"/>
        <v>7.3330000000000002</v>
      </c>
      <c r="K77" s="5">
        <f t="shared" si="13"/>
        <v>6.8181659379815098</v>
      </c>
      <c r="L77" s="2">
        <f>IF('Indicator Data'!AY79="No data","x",IF('Indicator Data'!AY79^2&gt;L$136,0,IF('Indicator Data'!AY79^2&lt;L$135,10,(L$136-'Indicator Data'!AY79^2)/(L$136-L$135)*10)))</f>
        <v>8.1220578559608789</v>
      </c>
      <c r="M77" s="2">
        <f>IF(OR('Indicator Data'!AX79=0,'Indicator Data'!AX79="No data"),"x",IF('Indicator Data'!AX79&gt;M$136,0,IF('Indicator Data'!AX79&lt;M$135,10,(M$136-'Indicator Data'!AX79)/(M$136-M$135)*10)))</f>
        <v>4.9700000000000006</v>
      </c>
      <c r="N77" s="2">
        <f>IF('Indicator Data'!AZ79="No data","x",IF('Indicator Data'!AZ79&gt;N$136,0,IF('Indicator Data'!AZ79&lt;N$135,10,(N$136-'Indicator Data'!AZ79)/(N$136-N$135)*10)))</f>
        <v>6.7123699999999999</v>
      </c>
      <c r="O77" s="2">
        <f>IF('Indicator Data'!BA79="No data","x",IF('Indicator Data'!BA79&gt;O$136,0,IF('Indicator Data'!BA79&lt;O$135,10,(O$136-'Indicator Data'!BA79)/(O$136-O$135)*10)))</f>
        <v>6.7855481253021122</v>
      </c>
      <c r="P77" s="3">
        <f t="shared" si="14"/>
        <v>6.6474939953157488</v>
      </c>
      <c r="Q77" s="2">
        <f>IF('Indicator Data'!BB79="No data","x",IF('Indicator Data'!BB79&gt;Q$136,0,IF('Indicator Data'!BB79&lt;Q$135,10,(Q$136-'Indicator Data'!BB79)/(Q$136-Q$135)*10)))</f>
        <v>7.7111111111111121</v>
      </c>
      <c r="R77" s="2">
        <f>IF('Indicator Data'!BC79="No data","x",IF('Indicator Data'!BC79&gt;R$136,0,IF('Indicator Data'!BC79&lt;R$135,10,(R$136-'Indicator Data'!BC79)/(R$136-R$135)*10)))</f>
        <v>7.78</v>
      </c>
      <c r="S77" s="3">
        <f t="shared" si="15"/>
        <v>7.7455555555555566</v>
      </c>
      <c r="T77" s="2">
        <f>IF('Indicator Data'!V79="No data","x",IF('Indicator Data'!V79&gt;T$136,0,IF('Indicator Data'!V79&lt;T$135,10,(T$136-'Indicator Data'!V79)/(T$136-T$135)*10)))</f>
        <v>9</v>
      </c>
      <c r="U77" s="2">
        <f>IF('Indicator Data'!W79="No data","x",IF('Indicator Data'!W79&gt;U$136,0,IF('Indicator Data'!W79&lt;U$135,10,(U$136-'Indicator Data'!W79)/(U$136-U$135)*10)))</f>
        <v>2.9401982920716203</v>
      </c>
      <c r="V77" s="2">
        <f>IF('Indicator Data'!X79="No data","x",IF('Indicator Data'!X79&gt;V$136,0,IF('Indicator Data'!X79&lt;V$135,10,(V$136-'Indicator Data'!X79)/(V$136-V$135)*10)))</f>
        <v>10</v>
      </c>
      <c r="W77" s="2">
        <f>IF('Indicator Data'!AC79="No data","x",IF('Indicator Data'!AC79&gt;W$136,0,IF('Indicator Data'!AC79&lt;W$135,10,(W$136-'Indicator Data'!AC79)/(W$136-W$135)*10)))</f>
        <v>9.6967796610169508</v>
      </c>
      <c r="X77" s="3">
        <f t="shared" si="16"/>
        <v>7.9092444882721429</v>
      </c>
      <c r="Y77" s="5">
        <f t="shared" si="9"/>
        <v>7.4340980130478158</v>
      </c>
      <c r="Z77" s="83"/>
    </row>
    <row r="78" spans="1:26" s="11" customFormat="1" x14ac:dyDescent="0.25">
      <c r="A78" s="11" t="s">
        <v>429</v>
      </c>
      <c r="B78" s="30" t="s">
        <v>14</v>
      </c>
      <c r="C78" s="30" t="s">
        <v>558</v>
      </c>
      <c r="D78" s="2">
        <f>IF('Indicator Data'!AU80="No data","x",IF('Indicator Data'!AU80&gt;D$136,0,IF('Indicator Data'!AU80&lt;D$135,10,(D$136-'Indicator Data'!AU80)/(D$136-D$135)*10)))</f>
        <v>2.75</v>
      </c>
      <c r="E78" s="132">
        <f>(VLOOKUP($B78,'Indicator Data (national)'!$B$5:$BB$13,51,FALSE)+VLOOKUP($B78,'Indicator Data (national)'!$B$5:$BB$13,52,FALSE)+VLOOKUP($B78,'Indicator Data (national)'!$B$5:$BB$13,53,FALSE))/VLOOKUP($B78,'Indicator Data (national)'!$B$5:$BB$13,50,FALSE)*1000000</f>
        <v>1.4333624807396358E-2</v>
      </c>
      <c r="F78" s="2">
        <f t="shared" si="10"/>
        <v>9.8566637519260372</v>
      </c>
      <c r="G78" s="3">
        <f t="shared" si="11"/>
        <v>6.3033318759630186</v>
      </c>
      <c r="H78" s="2">
        <f>IF('Indicator Data'!AW80="No data","x",IF('Indicator Data'!AW80&gt;H$136,0,IF('Indicator Data'!AW80&lt;H$135,10,(H$136-'Indicator Data'!AW80)/(H$136-H$135)*10)))</f>
        <v>7.3</v>
      </c>
      <c r="I78" s="2">
        <f>IF('Indicator Data'!AV80="No data","x",IF('Indicator Data'!AV80&gt;I$136,0,IF('Indicator Data'!AV80&lt;I$135,10,(I$136-'Indicator Data'!AV80)/(I$136-I$135)*10)))</f>
        <v>7.3659999999999997</v>
      </c>
      <c r="J78" s="3">
        <f t="shared" si="12"/>
        <v>7.3330000000000002</v>
      </c>
      <c r="K78" s="5">
        <f t="shared" si="13"/>
        <v>6.8181659379815098</v>
      </c>
      <c r="L78" s="2">
        <f>IF('Indicator Data'!AY80="No data","x",IF('Indicator Data'!AY80^2&gt;L$136,0,IF('Indicator Data'!AY80^2&lt;L$135,10,(L$136-'Indicator Data'!AY80^2)/(L$136-L$135)*10)))</f>
        <v>8.1220578559608789</v>
      </c>
      <c r="M78" s="2">
        <f>IF(OR('Indicator Data'!AX80=0,'Indicator Data'!AX80="No data"),"x",IF('Indicator Data'!AX80&gt;M$136,0,IF('Indicator Data'!AX80&lt;M$135,10,(M$136-'Indicator Data'!AX80)/(M$136-M$135)*10)))</f>
        <v>4.9700000000000006</v>
      </c>
      <c r="N78" s="2">
        <f>IF('Indicator Data'!AZ80="No data","x",IF('Indicator Data'!AZ80&gt;N$136,0,IF('Indicator Data'!AZ80&lt;N$135,10,(N$136-'Indicator Data'!AZ80)/(N$136-N$135)*10)))</f>
        <v>6.7123699999999999</v>
      </c>
      <c r="O78" s="2">
        <f>IF('Indicator Data'!BA80="No data","x",IF('Indicator Data'!BA80&gt;O$136,0,IF('Indicator Data'!BA80&lt;O$135,10,(O$136-'Indicator Data'!BA80)/(O$136-O$135)*10)))</f>
        <v>6.7855481253021122</v>
      </c>
      <c r="P78" s="3">
        <f t="shared" si="14"/>
        <v>6.6474939953157488</v>
      </c>
      <c r="Q78" s="2">
        <f>IF('Indicator Data'!BB80="No data","x",IF('Indicator Data'!BB80&gt;Q$136,0,IF('Indicator Data'!BB80&lt;Q$135,10,(Q$136-'Indicator Data'!BB80)/(Q$136-Q$135)*10)))</f>
        <v>7.7111111111111121</v>
      </c>
      <c r="R78" s="2">
        <f>IF('Indicator Data'!BC80="No data","x",IF('Indicator Data'!BC80&gt;R$136,0,IF('Indicator Data'!BC80&lt;R$135,10,(R$136-'Indicator Data'!BC80)/(R$136-R$135)*10)))</f>
        <v>7.78</v>
      </c>
      <c r="S78" s="3">
        <f t="shared" si="15"/>
        <v>7.7455555555555566</v>
      </c>
      <c r="T78" s="2">
        <f>IF('Indicator Data'!V80="No data","x",IF('Indicator Data'!V80&gt;T$136,0,IF('Indicator Data'!V80&lt;T$135,10,(T$136-'Indicator Data'!V80)/(T$136-T$135)*10)))</f>
        <v>9</v>
      </c>
      <c r="U78" s="2">
        <f>IF('Indicator Data'!W80="No data","x",IF('Indicator Data'!W80&gt;U$136,0,IF('Indicator Data'!W80&lt;U$135,10,(U$136-'Indicator Data'!W80)/(U$136-U$135)*10)))</f>
        <v>2.8402609667474921</v>
      </c>
      <c r="V78" s="2">
        <f>IF('Indicator Data'!X80="No data","x",IF('Indicator Data'!X80&gt;V$136,0,IF('Indicator Data'!X80&lt;V$135,10,(V$136-'Indicator Data'!X80)/(V$136-V$135)*10)))</f>
        <v>10</v>
      </c>
      <c r="W78" s="2">
        <f>IF('Indicator Data'!AC80="No data","x",IF('Indicator Data'!AC80&gt;W$136,0,IF('Indicator Data'!AC80&lt;W$135,10,(W$136-'Indicator Data'!AC80)/(W$136-W$135)*10)))</f>
        <v>9.6967796610169508</v>
      </c>
      <c r="X78" s="3">
        <f t="shared" si="16"/>
        <v>7.884260156941111</v>
      </c>
      <c r="Y78" s="5">
        <f t="shared" si="9"/>
        <v>7.4257699026041388</v>
      </c>
      <c r="Z78" s="83"/>
    </row>
    <row r="79" spans="1:26" s="11" customFormat="1" x14ac:dyDescent="0.25">
      <c r="A79" s="11" t="s">
        <v>430</v>
      </c>
      <c r="B79" s="30" t="s">
        <v>14</v>
      </c>
      <c r="C79" s="30" t="s">
        <v>559</v>
      </c>
      <c r="D79" s="2">
        <f>IF('Indicator Data'!AU81="No data","x",IF('Indicator Data'!AU81&gt;D$136,0,IF('Indicator Data'!AU81&lt;D$135,10,(D$136-'Indicator Data'!AU81)/(D$136-D$135)*10)))</f>
        <v>2.75</v>
      </c>
      <c r="E79" s="132">
        <f>(VLOOKUP($B79,'Indicator Data (national)'!$B$5:$BB$13,51,FALSE)+VLOOKUP($B79,'Indicator Data (national)'!$B$5:$BB$13,52,FALSE)+VLOOKUP($B79,'Indicator Data (national)'!$B$5:$BB$13,53,FALSE))/VLOOKUP($B79,'Indicator Data (national)'!$B$5:$BB$13,50,FALSE)*1000000</f>
        <v>1.4333624807396358E-2</v>
      </c>
      <c r="F79" s="2">
        <f t="shared" si="10"/>
        <v>9.8566637519260372</v>
      </c>
      <c r="G79" s="3">
        <f t="shared" si="11"/>
        <v>6.3033318759630186</v>
      </c>
      <c r="H79" s="2">
        <f>IF('Indicator Data'!AW81="No data","x",IF('Indicator Data'!AW81&gt;H$136,0,IF('Indicator Data'!AW81&lt;H$135,10,(H$136-'Indicator Data'!AW81)/(H$136-H$135)*10)))</f>
        <v>7.3</v>
      </c>
      <c r="I79" s="2">
        <f>IF('Indicator Data'!AV81="No data","x",IF('Indicator Data'!AV81&gt;I$136,0,IF('Indicator Data'!AV81&lt;I$135,10,(I$136-'Indicator Data'!AV81)/(I$136-I$135)*10)))</f>
        <v>7.3659999999999997</v>
      </c>
      <c r="J79" s="3">
        <f t="shared" si="12"/>
        <v>7.3330000000000002</v>
      </c>
      <c r="K79" s="5">
        <f t="shared" si="13"/>
        <v>6.8181659379815098</v>
      </c>
      <c r="L79" s="2">
        <f>IF('Indicator Data'!AY81="No data","x",IF('Indicator Data'!AY81^2&gt;L$136,0,IF('Indicator Data'!AY81^2&lt;L$135,10,(L$136-'Indicator Data'!AY81^2)/(L$136-L$135)*10)))</f>
        <v>8.1220578559608789</v>
      </c>
      <c r="M79" s="2">
        <f>IF(OR('Indicator Data'!AX81=0,'Indicator Data'!AX81="No data"),"x",IF('Indicator Data'!AX81&gt;M$136,0,IF('Indicator Data'!AX81&lt;M$135,10,(M$136-'Indicator Data'!AX81)/(M$136-M$135)*10)))</f>
        <v>4.9700000000000006</v>
      </c>
      <c r="N79" s="2">
        <f>IF('Indicator Data'!AZ81="No data","x",IF('Indicator Data'!AZ81&gt;N$136,0,IF('Indicator Data'!AZ81&lt;N$135,10,(N$136-'Indicator Data'!AZ81)/(N$136-N$135)*10)))</f>
        <v>6.7123699999999999</v>
      </c>
      <c r="O79" s="2">
        <f>IF('Indicator Data'!BA81="No data","x",IF('Indicator Data'!BA81&gt;O$136,0,IF('Indicator Data'!BA81&lt;O$135,10,(O$136-'Indicator Data'!BA81)/(O$136-O$135)*10)))</f>
        <v>6.7855481253021122</v>
      </c>
      <c r="P79" s="3">
        <f t="shared" si="14"/>
        <v>6.6474939953157488</v>
      </c>
      <c r="Q79" s="2">
        <f>IF('Indicator Data'!BB81="No data","x",IF('Indicator Data'!BB81&gt;Q$136,0,IF('Indicator Data'!BB81&lt;Q$135,10,(Q$136-'Indicator Data'!BB81)/(Q$136-Q$135)*10)))</f>
        <v>7.7111111111111121</v>
      </c>
      <c r="R79" s="2">
        <f>IF('Indicator Data'!BC81="No data","x",IF('Indicator Data'!BC81&gt;R$136,0,IF('Indicator Data'!BC81&lt;R$135,10,(R$136-'Indicator Data'!BC81)/(R$136-R$135)*10)))</f>
        <v>7.78</v>
      </c>
      <c r="S79" s="3">
        <f t="shared" si="15"/>
        <v>7.7455555555555566</v>
      </c>
      <c r="T79" s="2">
        <f>IF('Indicator Data'!V81="No data","x",IF('Indicator Data'!V81&gt;T$136,0,IF('Indicator Data'!V81&lt;T$135,10,(T$136-'Indicator Data'!V81)/(T$136-T$135)*10)))</f>
        <v>9</v>
      </c>
      <c r="U79" s="2">
        <f>IF('Indicator Data'!W81="No data","x",IF('Indicator Data'!W81&gt;U$136,0,IF('Indicator Data'!W81&lt;U$135,10,(U$136-'Indicator Data'!W81)/(U$136-U$135)*10)))</f>
        <v>2.6041152372488972</v>
      </c>
      <c r="V79" s="2">
        <f>IF('Indicator Data'!X81="No data","x",IF('Indicator Data'!X81&gt;V$136,0,IF('Indicator Data'!X81&lt;V$135,10,(V$136-'Indicator Data'!X81)/(V$136-V$135)*10)))</f>
        <v>10</v>
      </c>
      <c r="W79" s="2">
        <f>IF('Indicator Data'!AC81="No data","x",IF('Indicator Data'!AC81&gt;W$136,0,IF('Indicator Data'!AC81&lt;W$135,10,(W$136-'Indicator Data'!AC81)/(W$136-W$135)*10)))</f>
        <v>9.6967796610169508</v>
      </c>
      <c r="X79" s="3">
        <f t="shared" si="16"/>
        <v>7.8252237245664622</v>
      </c>
      <c r="Y79" s="5">
        <f t="shared" si="9"/>
        <v>7.4060910918125886</v>
      </c>
      <c r="Z79" s="83"/>
    </row>
    <row r="80" spans="1:26" s="11" customFormat="1" x14ac:dyDescent="0.25">
      <c r="A80" s="11" t="s">
        <v>431</v>
      </c>
      <c r="B80" s="30" t="s">
        <v>14</v>
      </c>
      <c r="C80" s="30" t="s">
        <v>560</v>
      </c>
      <c r="D80" s="2">
        <f>IF('Indicator Data'!AU82="No data","x",IF('Indicator Data'!AU82&gt;D$136,0,IF('Indicator Data'!AU82&lt;D$135,10,(D$136-'Indicator Data'!AU82)/(D$136-D$135)*10)))</f>
        <v>2.75</v>
      </c>
      <c r="E80" s="132">
        <f>(VLOOKUP($B80,'Indicator Data (national)'!$B$5:$BB$13,51,FALSE)+VLOOKUP($B80,'Indicator Data (national)'!$B$5:$BB$13,52,FALSE)+VLOOKUP($B80,'Indicator Data (national)'!$B$5:$BB$13,53,FALSE))/VLOOKUP($B80,'Indicator Data (national)'!$B$5:$BB$13,50,FALSE)*1000000</f>
        <v>1.4333624807396358E-2</v>
      </c>
      <c r="F80" s="2">
        <f t="shared" si="10"/>
        <v>9.8566637519260372</v>
      </c>
      <c r="G80" s="3">
        <f t="shared" si="11"/>
        <v>6.3033318759630186</v>
      </c>
      <c r="H80" s="2">
        <f>IF('Indicator Data'!AW82="No data","x",IF('Indicator Data'!AW82&gt;H$136,0,IF('Indicator Data'!AW82&lt;H$135,10,(H$136-'Indicator Data'!AW82)/(H$136-H$135)*10)))</f>
        <v>7.3</v>
      </c>
      <c r="I80" s="2">
        <f>IF('Indicator Data'!AV82="No data","x",IF('Indicator Data'!AV82&gt;I$136,0,IF('Indicator Data'!AV82&lt;I$135,10,(I$136-'Indicator Data'!AV82)/(I$136-I$135)*10)))</f>
        <v>7.3659999999999997</v>
      </c>
      <c r="J80" s="3">
        <f t="shared" si="12"/>
        <v>7.3330000000000002</v>
      </c>
      <c r="K80" s="5">
        <f t="shared" si="13"/>
        <v>6.8181659379815098</v>
      </c>
      <c r="L80" s="2">
        <f>IF('Indicator Data'!AY82="No data","x",IF('Indicator Data'!AY82^2&gt;L$136,0,IF('Indicator Data'!AY82^2&lt;L$135,10,(L$136-'Indicator Data'!AY82^2)/(L$136-L$135)*10)))</f>
        <v>8.1220578559608789</v>
      </c>
      <c r="M80" s="2">
        <f>IF(OR('Indicator Data'!AX82=0,'Indicator Data'!AX82="No data"),"x",IF('Indicator Data'!AX82&gt;M$136,0,IF('Indicator Data'!AX82&lt;M$135,10,(M$136-'Indicator Data'!AX82)/(M$136-M$135)*10)))</f>
        <v>4.9700000000000006</v>
      </c>
      <c r="N80" s="2">
        <f>IF('Indicator Data'!AZ82="No data","x",IF('Indicator Data'!AZ82&gt;N$136,0,IF('Indicator Data'!AZ82&lt;N$135,10,(N$136-'Indicator Data'!AZ82)/(N$136-N$135)*10)))</f>
        <v>6.7123699999999999</v>
      </c>
      <c r="O80" s="2">
        <f>IF('Indicator Data'!BA82="No data","x",IF('Indicator Data'!BA82&gt;O$136,0,IF('Indicator Data'!BA82&lt;O$135,10,(O$136-'Indicator Data'!BA82)/(O$136-O$135)*10)))</f>
        <v>6.7855481253021122</v>
      </c>
      <c r="P80" s="3">
        <f t="shared" si="14"/>
        <v>6.6474939953157488</v>
      </c>
      <c r="Q80" s="2">
        <f>IF('Indicator Data'!BB82="No data","x",IF('Indicator Data'!BB82&gt;Q$136,0,IF('Indicator Data'!BB82&lt;Q$135,10,(Q$136-'Indicator Data'!BB82)/(Q$136-Q$135)*10)))</f>
        <v>7.7111111111111121</v>
      </c>
      <c r="R80" s="2">
        <f>IF('Indicator Data'!BC82="No data","x",IF('Indicator Data'!BC82&gt;R$136,0,IF('Indicator Data'!BC82&lt;R$135,10,(R$136-'Indicator Data'!BC82)/(R$136-R$135)*10)))</f>
        <v>7.78</v>
      </c>
      <c r="S80" s="3">
        <f t="shared" si="15"/>
        <v>7.7455555555555566</v>
      </c>
      <c r="T80" s="2">
        <f>IF('Indicator Data'!V82="No data","x",IF('Indicator Data'!V82&gt;T$136,0,IF('Indicator Data'!V82&lt;T$135,10,(T$136-'Indicator Data'!V82)/(T$136-T$135)*10)))</f>
        <v>9</v>
      </c>
      <c r="U80" s="2">
        <f>IF('Indicator Data'!W82="No data","x",IF('Indicator Data'!W82&gt;U$136,0,IF('Indicator Data'!W82&lt;U$135,10,(U$136-'Indicator Data'!W82)/(U$136-U$135)*10)))</f>
        <v>5.0185944783130836</v>
      </c>
      <c r="V80" s="2">
        <f>IF('Indicator Data'!X82="No data","x",IF('Indicator Data'!X82&gt;V$136,0,IF('Indicator Data'!X82&lt;V$135,10,(V$136-'Indicator Data'!X82)/(V$136-V$135)*10)))</f>
        <v>10</v>
      </c>
      <c r="W80" s="2">
        <f>IF('Indicator Data'!AC82="No data","x",IF('Indicator Data'!AC82&gt;W$136,0,IF('Indicator Data'!AC82&lt;W$135,10,(W$136-'Indicator Data'!AC82)/(W$136-W$135)*10)))</f>
        <v>9.6967796610169508</v>
      </c>
      <c r="X80" s="3">
        <f t="shared" si="16"/>
        <v>8.4288435348325095</v>
      </c>
      <c r="Y80" s="5">
        <f t="shared" si="9"/>
        <v>7.6072976952346041</v>
      </c>
      <c r="Z80" s="83"/>
    </row>
    <row r="81" spans="1:26" s="11" customFormat="1" x14ac:dyDescent="0.25">
      <c r="A81" s="11" t="s">
        <v>432</v>
      </c>
      <c r="B81" s="30" t="s">
        <v>14</v>
      </c>
      <c r="C81" s="30" t="s">
        <v>561</v>
      </c>
      <c r="D81" s="2">
        <f>IF('Indicator Data'!AU83="No data","x",IF('Indicator Data'!AU83&gt;D$136,0,IF('Indicator Data'!AU83&lt;D$135,10,(D$136-'Indicator Data'!AU83)/(D$136-D$135)*10)))</f>
        <v>2.75</v>
      </c>
      <c r="E81" s="132">
        <f>(VLOOKUP($B81,'Indicator Data (national)'!$B$5:$BB$13,51,FALSE)+VLOOKUP($B81,'Indicator Data (national)'!$B$5:$BB$13,52,FALSE)+VLOOKUP($B81,'Indicator Data (national)'!$B$5:$BB$13,53,FALSE))/VLOOKUP($B81,'Indicator Data (national)'!$B$5:$BB$13,50,FALSE)*1000000</f>
        <v>1.4333624807396358E-2</v>
      </c>
      <c r="F81" s="2">
        <f t="shared" si="10"/>
        <v>9.8566637519260372</v>
      </c>
      <c r="G81" s="3">
        <f t="shared" si="11"/>
        <v>6.3033318759630186</v>
      </c>
      <c r="H81" s="2">
        <f>IF('Indicator Data'!AW83="No data","x",IF('Indicator Data'!AW83&gt;H$136,0,IF('Indicator Data'!AW83&lt;H$135,10,(H$136-'Indicator Data'!AW83)/(H$136-H$135)*10)))</f>
        <v>7.3</v>
      </c>
      <c r="I81" s="2">
        <f>IF('Indicator Data'!AV83="No data","x",IF('Indicator Data'!AV83&gt;I$136,0,IF('Indicator Data'!AV83&lt;I$135,10,(I$136-'Indicator Data'!AV83)/(I$136-I$135)*10)))</f>
        <v>7.3659999999999997</v>
      </c>
      <c r="J81" s="3">
        <f t="shared" si="12"/>
        <v>7.3330000000000002</v>
      </c>
      <c r="K81" s="5">
        <f t="shared" si="13"/>
        <v>6.8181659379815098</v>
      </c>
      <c r="L81" s="2">
        <f>IF('Indicator Data'!AY83="No data","x",IF('Indicator Data'!AY83^2&gt;L$136,0,IF('Indicator Data'!AY83^2&lt;L$135,10,(L$136-'Indicator Data'!AY83^2)/(L$136-L$135)*10)))</f>
        <v>8.1220578559608789</v>
      </c>
      <c r="M81" s="2">
        <f>IF(OR('Indicator Data'!AX83=0,'Indicator Data'!AX83="No data"),"x",IF('Indicator Data'!AX83&gt;M$136,0,IF('Indicator Data'!AX83&lt;M$135,10,(M$136-'Indicator Data'!AX83)/(M$136-M$135)*10)))</f>
        <v>4.9700000000000006</v>
      </c>
      <c r="N81" s="2">
        <f>IF('Indicator Data'!AZ83="No data","x",IF('Indicator Data'!AZ83&gt;N$136,0,IF('Indicator Data'!AZ83&lt;N$135,10,(N$136-'Indicator Data'!AZ83)/(N$136-N$135)*10)))</f>
        <v>6.7123699999999999</v>
      </c>
      <c r="O81" s="2">
        <f>IF('Indicator Data'!BA83="No data","x",IF('Indicator Data'!BA83&gt;O$136,0,IF('Indicator Data'!BA83&lt;O$135,10,(O$136-'Indicator Data'!BA83)/(O$136-O$135)*10)))</f>
        <v>6.7855481253021122</v>
      </c>
      <c r="P81" s="3">
        <f t="shared" si="14"/>
        <v>6.6474939953157488</v>
      </c>
      <c r="Q81" s="2">
        <f>IF('Indicator Data'!BB83="No data","x",IF('Indicator Data'!BB83&gt;Q$136,0,IF('Indicator Data'!BB83&lt;Q$135,10,(Q$136-'Indicator Data'!BB83)/(Q$136-Q$135)*10)))</f>
        <v>7.7111111111111121</v>
      </c>
      <c r="R81" s="2">
        <f>IF('Indicator Data'!BC83="No data","x",IF('Indicator Data'!BC83&gt;R$136,0,IF('Indicator Data'!BC83&lt;R$135,10,(R$136-'Indicator Data'!BC83)/(R$136-R$135)*10)))</f>
        <v>7.78</v>
      </c>
      <c r="S81" s="3">
        <f t="shared" si="15"/>
        <v>7.7455555555555566</v>
      </c>
      <c r="T81" s="2">
        <f>IF('Indicator Data'!V83="No data","x",IF('Indicator Data'!V83&gt;T$136,0,IF('Indicator Data'!V83&lt;T$135,10,(T$136-'Indicator Data'!V83)/(T$136-T$135)*10)))</f>
        <v>9</v>
      </c>
      <c r="U81" s="2">
        <f>IF('Indicator Data'!W83="No data","x",IF('Indicator Data'!W83&gt;U$136,0,IF('Indicator Data'!W83&lt;U$135,10,(U$136-'Indicator Data'!W83)/(U$136-U$135)*10)))</f>
        <v>5.8213781929421673</v>
      </c>
      <c r="V81" s="2">
        <f>IF('Indicator Data'!X83="No data","x",IF('Indicator Data'!X83&gt;V$136,0,IF('Indicator Data'!X83&lt;V$135,10,(V$136-'Indicator Data'!X83)/(V$136-V$135)*10)))</f>
        <v>10</v>
      </c>
      <c r="W81" s="2">
        <f>IF('Indicator Data'!AC83="No data","x",IF('Indicator Data'!AC83&gt;W$136,0,IF('Indicator Data'!AC83&lt;W$135,10,(W$136-'Indicator Data'!AC83)/(W$136-W$135)*10)))</f>
        <v>9.6967796610169508</v>
      </c>
      <c r="X81" s="3">
        <f t="shared" si="16"/>
        <v>8.6295394634897793</v>
      </c>
      <c r="Y81" s="5">
        <f t="shared" si="9"/>
        <v>7.6741963381203613</v>
      </c>
      <c r="Z81" s="83"/>
    </row>
    <row r="82" spans="1:26" s="11" customFormat="1" x14ac:dyDescent="0.25">
      <c r="A82" s="11" t="s">
        <v>433</v>
      </c>
      <c r="B82" s="30" t="s">
        <v>14</v>
      </c>
      <c r="C82" s="30" t="s">
        <v>562</v>
      </c>
      <c r="D82" s="2">
        <f>IF('Indicator Data'!AU84="No data","x",IF('Indicator Data'!AU84&gt;D$136,0,IF('Indicator Data'!AU84&lt;D$135,10,(D$136-'Indicator Data'!AU84)/(D$136-D$135)*10)))</f>
        <v>2.75</v>
      </c>
      <c r="E82" s="132">
        <f>(VLOOKUP($B82,'Indicator Data (national)'!$B$5:$BB$13,51,FALSE)+VLOOKUP($B82,'Indicator Data (national)'!$B$5:$BB$13,52,FALSE)+VLOOKUP($B82,'Indicator Data (national)'!$B$5:$BB$13,53,FALSE))/VLOOKUP($B82,'Indicator Data (national)'!$B$5:$BB$13,50,FALSE)*1000000</f>
        <v>1.4333624807396358E-2</v>
      </c>
      <c r="F82" s="2">
        <f t="shared" si="10"/>
        <v>9.8566637519260372</v>
      </c>
      <c r="G82" s="3">
        <f t="shared" si="11"/>
        <v>6.3033318759630186</v>
      </c>
      <c r="H82" s="2">
        <f>IF('Indicator Data'!AW84="No data","x",IF('Indicator Data'!AW84&gt;H$136,0,IF('Indicator Data'!AW84&lt;H$135,10,(H$136-'Indicator Data'!AW84)/(H$136-H$135)*10)))</f>
        <v>7.3</v>
      </c>
      <c r="I82" s="2">
        <f>IF('Indicator Data'!AV84="No data","x",IF('Indicator Data'!AV84&gt;I$136,0,IF('Indicator Data'!AV84&lt;I$135,10,(I$136-'Indicator Data'!AV84)/(I$136-I$135)*10)))</f>
        <v>7.3659999999999997</v>
      </c>
      <c r="J82" s="3">
        <f t="shared" si="12"/>
        <v>7.3330000000000002</v>
      </c>
      <c r="K82" s="5">
        <f t="shared" si="13"/>
        <v>6.8181659379815098</v>
      </c>
      <c r="L82" s="2">
        <f>IF('Indicator Data'!AY84="No data","x",IF('Indicator Data'!AY84^2&gt;L$136,0,IF('Indicator Data'!AY84^2&lt;L$135,10,(L$136-'Indicator Data'!AY84^2)/(L$136-L$135)*10)))</f>
        <v>8.1220578559608789</v>
      </c>
      <c r="M82" s="2">
        <f>IF(OR('Indicator Data'!AX84=0,'Indicator Data'!AX84="No data"),"x",IF('Indicator Data'!AX84&gt;M$136,0,IF('Indicator Data'!AX84&lt;M$135,10,(M$136-'Indicator Data'!AX84)/(M$136-M$135)*10)))</f>
        <v>4.9700000000000006</v>
      </c>
      <c r="N82" s="2">
        <f>IF('Indicator Data'!AZ84="No data","x",IF('Indicator Data'!AZ84&gt;N$136,0,IF('Indicator Data'!AZ84&lt;N$135,10,(N$136-'Indicator Data'!AZ84)/(N$136-N$135)*10)))</f>
        <v>6.7123699999999999</v>
      </c>
      <c r="O82" s="2">
        <f>IF('Indicator Data'!BA84="No data","x",IF('Indicator Data'!BA84&gt;O$136,0,IF('Indicator Data'!BA84&lt;O$135,10,(O$136-'Indicator Data'!BA84)/(O$136-O$135)*10)))</f>
        <v>6.7855481253021122</v>
      </c>
      <c r="P82" s="3">
        <f t="shared" si="14"/>
        <v>6.6474939953157488</v>
      </c>
      <c r="Q82" s="2">
        <f>IF('Indicator Data'!BB84="No data","x",IF('Indicator Data'!BB84&gt;Q$136,0,IF('Indicator Data'!BB84&lt;Q$135,10,(Q$136-'Indicator Data'!BB84)/(Q$136-Q$135)*10)))</f>
        <v>7.7111111111111121</v>
      </c>
      <c r="R82" s="2">
        <f>IF('Indicator Data'!BC84="No data","x",IF('Indicator Data'!BC84&gt;R$136,0,IF('Indicator Data'!BC84&lt;R$135,10,(R$136-'Indicator Data'!BC84)/(R$136-R$135)*10)))</f>
        <v>7.78</v>
      </c>
      <c r="S82" s="3">
        <f t="shared" si="15"/>
        <v>7.7455555555555566</v>
      </c>
      <c r="T82" s="2">
        <f>IF('Indicator Data'!V84="No data","x",IF('Indicator Data'!V84&gt;T$136,0,IF('Indicator Data'!V84&lt;T$135,10,(T$136-'Indicator Data'!V84)/(T$136-T$135)*10)))</f>
        <v>9</v>
      </c>
      <c r="U82" s="2">
        <f>IF('Indicator Data'!W84="No data","x",IF('Indicator Data'!W84&gt;U$136,0,IF('Indicator Data'!W84&lt;U$135,10,(U$136-'Indicator Data'!W84)/(U$136-U$135)*10)))</f>
        <v>5.7901983492966744</v>
      </c>
      <c r="V82" s="2">
        <f>IF('Indicator Data'!X84="No data","x",IF('Indicator Data'!X84&gt;V$136,0,IF('Indicator Data'!X84&lt;V$135,10,(V$136-'Indicator Data'!X84)/(V$136-V$135)*10)))</f>
        <v>10</v>
      </c>
      <c r="W82" s="2">
        <f>IF('Indicator Data'!AC84="No data","x",IF('Indicator Data'!AC84&gt;W$136,0,IF('Indicator Data'!AC84&lt;W$135,10,(W$136-'Indicator Data'!AC84)/(W$136-W$135)*10)))</f>
        <v>9.6967796610169508</v>
      </c>
      <c r="X82" s="3">
        <f t="shared" si="16"/>
        <v>8.621744502578407</v>
      </c>
      <c r="Y82" s="5">
        <f t="shared" si="9"/>
        <v>7.6715980178165708</v>
      </c>
      <c r="Z82" s="83"/>
    </row>
    <row r="83" spans="1:26" s="11" customFormat="1" x14ac:dyDescent="0.25">
      <c r="A83" s="11" t="s">
        <v>434</v>
      </c>
      <c r="B83" s="30" t="s">
        <v>14</v>
      </c>
      <c r="C83" s="30" t="s">
        <v>563</v>
      </c>
      <c r="D83" s="2">
        <f>IF('Indicator Data'!AU85="No data","x",IF('Indicator Data'!AU85&gt;D$136,0,IF('Indicator Data'!AU85&lt;D$135,10,(D$136-'Indicator Data'!AU85)/(D$136-D$135)*10)))</f>
        <v>2.75</v>
      </c>
      <c r="E83" s="132">
        <f>(VLOOKUP($B83,'Indicator Data (national)'!$B$5:$BB$13,51,FALSE)+VLOOKUP($B83,'Indicator Data (national)'!$B$5:$BB$13,52,FALSE)+VLOOKUP($B83,'Indicator Data (national)'!$B$5:$BB$13,53,FALSE))/VLOOKUP($B83,'Indicator Data (national)'!$B$5:$BB$13,50,FALSE)*1000000</f>
        <v>1.4333624807396358E-2</v>
      </c>
      <c r="F83" s="2">
        <f t="shared" si="10"/>
        <v>9.8566637519260372</v>
      </c>
      <c r="G83" s="3">
        <f t="shared" si="11"/>
        <v>6.3033318759630186</v>
      </c>
      <c r="H83" s="2">
        <f>IF('Indicator Data'!AW85="No data","x",IF('Indicator Data'!AW85&gt;H$136,0,IF('Indicator Data'!AW85&lt;H$135,10,(H$136-'Indicator Data'!AW85)/(H$136-H$135)*10)))</f>
        <v>7.3</v>
      </c>
      <c r="I83" s="2">
        <f>IF('Indicator Data'!AV85="No data","x",IF('Indicator Data'!AV85&gt;I$136,0,IF('Indicator Data'!AV85&lt;I$135,10,(I$136-'Indicator Data'!AV85)/(I$136-I$135)*10)))</f>
        <v>7.3659999999999997</v>
      </c>
      <c r="J83" s="3">
        <f t="shared" si="12"/>
        <v>7.3330000000000002</v>
      </c>
      <c r="K83" s="5">
        <f t="shared" si="13"/>
        <v>6.8181659379815098</v>
      </c>
      <c r="L83" s="2">
        <f>IF('Indicator Data'!AY85="No data","x",IF('Indicator Data'!AY85^2&gt;L$136,0,IF('Indicator Data'!AY85^2&lt;L$135,10,(L$136-'Indicator Data'!AY85^2)/(L$136-L$135)*10)))</f>
        <v>8.1220578559608789</v>
      </c>
      <c r="M83" s="2">
        <f>IF(OR('Indicator Data'!AX85=0,'Indicator Data'!AX85="No data"),"x",IF('Indicator Data'!AX85&gt;M$136,0,IF('Indicator Data'!AX85&lt;M$135,10,(M$136-'Indicator Data'!AX85)/(M$136-M$135)*10)))</f>
        <v>4.9700000000000006</v>
      </c>
      <c r="N83" s="2">
        <f>IF('Indicator Data'!AZ85="No data","x",IF('Indicator Data'!AZ85&gt;N$136,0,IF('Indicator Data'!AZ85&lt;N$135,10,(N$136-'Indicator Data'!AZ85)/(N$136-N$135)*10)))</f>
        <v>6.7123699999999999</v>
      </c>
      <c r="O83" s="2">
        <f>IF('Indicator Data'!BA85="No data","x",IF('Indicator Data'!BA85&gt;O$136,0,IF('Indicator Data'!BA85&lt;O$135,10,(O$136-'Indicator Data'!BA85)/(O$136-O$135)*10)))</f>
        <v>6.7855481253021122</v>
      </c>
      <c r="P83" s="3">
        <f t="shared" si="14"/>
        <v>6.6474939953157488</v>
      </c>
      <c r="Q83" s="2">
        <f>IF('Indicator Data'!BB85="No data","x",IF('Indicator Data'!BB85&gt;Q$136,0,IF('Indicator Data'!BB85&lt;Q$135,10,(Q$136-'Indicator Data'!BB85)/(Q$136-Q$135)*10)))</f>
        <v>7.7111111111111121</v>
      </c>
      <c r="R83" s="2">
        <f>IF('Indicator Data'!BC85="No data","x",IF('Indicator Data'!BC85&gt;R$136,0,IF('Indicator Data'!BC85&lt;R$135,10,(R$136-'Indicator Data'!BC85)/(R$136-R$135)*10)))</f>
        <v>7.78</v>
      </c>
      <c r="S83" s="3">
        <f t="shared" si="15"/>
        <v>7.7455555555555566</v>
      </c>
      <c r="T83" s="2">
        <f>IF('Indicator Data'!V85="No data","x",IF('Indicator Data'!V85&gt;T$136,0,IF('Indicator Data'!V85&lt;T$135,10,(T$136-'Indicator Data'!V85)/(T$136-T$135)*10)))</f>
        <v>9</v>
      </c>
      <c r="U83" s="2">
        <f>IF('Indicator Data'!W85="No data","x",IF('Indicator Data'!W85&gt;U$136,0,IF('Indicator Data'!W85&lt;U$135,10,(U$136-'Indicator Data'!W85)/(U$136-U$135)*10)))</f>
        <v>4.9433511026483927</v>
      </c>
      <c r="V83" s="2">
        <f>IF('Indicator Data'!X85="No data","x",IF('Indicator Data'!X85&gt;V$136,0,IF('Indicator Data'!X85&lt;V$135,10,(V$136-'Indicator Data'!X85)/(V$136-V$135)*10)))</f>
        <v>10</v>
      </c>
      <c r="W83" s="2">
        <f>IF('Indicator Data'!AC85="No data","x",IF('Indicator Data'!AC85&gt;W$136,0,IF('Indicator Data'!AC85&lt;W$135,10,(W$136-'Indicator Data'!AC85)/(W$136-W$135)*10)))</f>
        <v>9.6967796610169508</v>
      </c>
      <c r="X83" s="3">
        <f t="shared" si="16"/>
        <v>8.410032690916335</v>
      </c>
      <c r="Y83" s="5">
        <f t="shared" si="9"/>
        <v>7.6010274139292138</v>
      </c>
      <c r="Z83" s="83"/>
    </row>
    <row r="84" spans="1:26" s="11" customFormat="1" x14ac:dyDescent="0.25">
      <c r="A84" s="11" t="s">
        <v>435</v>
      </c>
      <c r="B84" s="30" t="s">
        <v>14</v>
      </c>
      <c r="C84" s="30" t="s">
        <v>564</v>
      </c>
      <c r="D84" s="2">
        <f>IF('Indicator Data'!AU86="No data","x",IF('Indicator Data'!AU86&gt;D$136,0,IF('Indicator Data'!AU86&lt;D$135,10,(D$136-'Indicator Data'!AU86)/(D$136-D$135)*10)))</f>
        <v>2.75</v>
      </c>
      <c r="E84" s="132">
        <f>(VLOOKUP($B84,'Indicator Data (national)'!$B$5:$BB$13,51,FALSE)+VLOOKUP($B84,'Indicator Data (national)'!$B$5:$BB$13,52,FALSE)+VLOOKUP($B84,'Indicator Data (national)'!$B$5:$BB$13,53,FALSE))/VLOOKUP($B84,'Indicator Data (national)'!$B$5:$BB$13,50,FALSE)*1000000</f>
        <v>1.4333624807396358E-2</v>
      </c>
      <c r="F84" s="2">
        <f t="shared" si="10"/>
        <v>9.8566637519260372</v>
      </c>
      <c r="G84" s="3">
        <f t="shared" si="11"/>
        <v>6.3033318759630186</v>
      </c>
      <c r="H84" s="2">
        <f>IF('Indicator Data'!AW86="No data","x",IF('Indicator Data'!AW86&gt;H$136,0,IF('Indicator Data'!AW86&lt;H$135,10,(H$136-'Indicator Data'!AW86)/(H$136-H$135)*10)))</f>
        <v>7.3</v>
      </c>
      <c r="I84" s="2">
        <f>IF('Indicator Data'!AV86="No data","x",IF('Indicator Data'!AV86&gt;I$136,0,IF('Indicator Data'!AV86&lt;I$135,10,(I$136-'Indicator Data'!AV86)/(I$136-I$135)*10)))</f>
        <v>7.3659999999999997</v>
      </c>
      <c r="J84" s="3">
        <f t="shared" si="12"/>
        <v>7.3330000000000002</v>
      </c>
      <c r="K84" s="5">
        <f t="shared" si="13"/>
        <v>6.8181659379815098</v>
      </c>
      <c r="L84" s="2">
        <f>IF('Indicator Data'!AY86="No data","x",IF('Indicator Data'!AY86^2&gt;L$136,0,IF('Indicator Data'!AY86^2&lt;L$135,10,(L$136-'Indicator Data'!AY86^2)/(L$136-L$135)*10)))</f>
        <v>8.1220578559608789</v>
      </c>
      <c r="M84" s="2">
        <f>IF(OR('Indicator Data'!AX86=0,'Indicator Data'!AX86="No data"),"x",IF('Indicator Data'!AX86&gt;M$136,0,IF('Indicator Data'!AX86&lt;M$135,10,(M$136-'Indicator Data'!AX86)/(M$136-M$135)*10)))</f>
        <v>4.9700000000000006</v>
      </c>
      <c r="N84" s="2">
        <f>IF('Indicator Data'!AZ86="No data","x",IF('Indicator Data'!AZ86&gt;N$136,0,IF('Indicator Data'!AZ86&lt;N$135,10,(N$136-'Indicator Data'!AZ86)/(N$136-N$135)*10)))</f>
        <v>6.7123699999999999</v>
      </c>
      <c r="O84" s="2">
        <f>IF('Indicator Data'!BA86="No data","x",IF('Indicator Data'!BA86&gt;O$136,0,IF('Indicator Data'!BA86&lt;O$135,10,(O$136-'Indicator Data'!BA86)/(O$136-O$135)*10)))</f>
        <v>6.7855481253021122</v>
      </c>
      <c r="P84" s="3">
        <f t="shared" si="14"/>
        <v>6.6474939953157488</v>
      </c>
      <c r="Q84" s="2">
        <f>IF('Indicator Data'!BB86="No data","x",IF('Indicator Data'!BB86&gt;Q$136,0,IF('Indicator Data'!BB86&lt;Q$135,10,(Q$136-'Indicator Data'!BB86)/(Q$136-Q$135)*10)))</f>
        <v>7.7111111111111121</v>
      </c>
      <c r="R84" s="2">
        <f>IF('Indicator Data'!BC86="No data","x",IF('Indicator Data'!BC86&gt;R$136,0,IF('Indicator Data'!BC86&lt;R$135,10,(R$136-'Indicator Data'!BC86)/(R$136-R$135)*10)))</f>
        <v>7.78</v>
      </c>
      <c r="S84" s="3">
        <f t="shared" si="15"/>
        <v>7.7455555555555566</v>
      </c>
      <c r="T84" s="2">
        <f>IF('Indicator Data'!V86="No data","x",IF('Indicator Data'!V86&gt;T$136,0,IF('Indicator Data'!V86&lt;T$135,10,(T$136-'Indicator Data'!V86)/(T$136-T$135)*10)))</f>
        <v>9</v>
      </c>
      <c r="U84" s="2">
        <f>IF('Indicator Data'!W86="No data","x",IF('Indicator Data'!W86&gt;U$136,0,IF('Indicator Data'!W86&lt;U$135,10,(U$136-'Indicator Data'!W86)/(U$136-U$135)*10)))</f>
        <v>3.7445776180275061</v>
      </c>
      <c r="V84" s="2">
        <f>IF('Indicator Data'!X86="No data","x",IF('Indicator Data'!X86&gt;V$136,0,IF('Indicator Data'!X86&lt;V$135,10,(V$136-'Indicator Data'!X86)/(V$136-V$135)*10)))</f>
        <v>10</v>
      </c>
      <c r="W84" s="2">
        <f>IF('Indicator Data'!AC86="No data","x",IF('Indicator Data'!AC86&gt;W$136,0,IF('Indicator Data'!AC86&lt;W$135,10,(W$136-'Indicator Data'!AC86)/(W$136-W$135)*10)))</f>
        <v>9.6967796610169508</v>
      </c>
      <c r="X84" s="3">
        <f t="shared" si="16"/>
        <v>8.1103393197611133</v>
      </c>
      <c r="Y84" s="5">
        <f t="shared" si="9"/>
        <v>7.5011296235441405</v>
      </c>
      <c r="Z84" s="83"/>
    </row>
    <row r="85" spans="1:26" s="11" customFormat="1" x14ac:dyDescent="0.25">
      <c r="A85" s="11" t="s">
        <v>436</v>
      </c>
      <c r="B85" s="30" t="s">
        <v>14</v>
      </c>
      <c r="C85" s="30" t="s">
        <v>565</v>
      </c>
      <c r="D85" s="2">
        <f>IF('Indicator Data'!AU87="No data","x",IF('Indicator Data'!AU87&gt;D$136,0,IF('Indicator Data'!AU87&lt;D$135,10,(D$136-'Indicator Data'!AU87)/(D$136-D$135)*10)))</f>
        <v>2.75</v>
      </c>
      <c r="E85" s="132">
        <f>(VLOOKUP($B85,'Indicator Data (national)'!$B$5:$BB$13,51,FALSE)+VLOOKUP($B85,'Indicator Data (national)'!$B$5:$BB$13,52,FALSE)+VLOOKUP($B85,'Indicator Data (national)'!$B$5:$BB$13,53,FALSE))/VLOOKUP($B85,'Indicator Data (national)'!$B$5:$BB$13,50,FALSE)*1000000</f>
        <v>1.4333624807396358E-2</v>
      </c>
      <c r="F85" s="2">
        <f t="shared" si="10"/>
        <v>9.8566637519260372</v>
      </c>
      <c r="G85" s="3">
        <f t="shared" si="11"/>
        <v>6.3033318759630186</v>
      </c>
      <c r="H85" s="2">
        <f>IF('Indicator Data'!AW87="No data","x",IF('Indicator Data'!AW87&gt;H$136,0,IF('Indicator Data'!AW87&lt;H$135,10,(H$136-'Indicator Data'!AW87)/(H$136-H$135)*10)))</f>
        <v>7.3</v>
      </c>
      <c r="I85" s="2">
        <f>IF('Indicator Data'!AV87="No data","x",IF('Indicator Data'!AV87&gt;I$136,0,IF('Indicator Data'!AV87&lt;I$135,10,(I$136-'Indicator Data'!AV87)/(I$136-I$135)*10)))</f>
        <v>7.3659999999999997</v>
      </c>
      <c r="J85" s="3">
        <f t="shared" si="12"/>
        <v>7.3330000000000002</v>
      </c>
      <c r="K85" s="5">
        <f t="shared" si="13"/>
        <v>6.8181659379815098</v>
      </c>
      <c r="L85" s="2">
        <f>IF('Indicator Data'!AY87="No data","x",IF('Indicator Data'!AY87^2&gt;L$136,0,IF('Indicator Data'!AY87^2&lt;L$135,10,(L$136-'Indicator Data'!AY87^2)/(L$136-L$135)*10)))</f>
        <v>8.1220578559608789</v>
      </c>
      <c r="M85" s="2">
        <f>IF(OR('Indicator Data'!AX87=0,'Indicator Data'!AX87="No data"),"x",IF('Indicator Data'!AX87&gt;M$136,0,IF('Indicator Data'!AX87&lt;M$135,10,(M$136-'Indicator Data'!AX87)/(M$136-M$135)*10)))</f>
        <v>4.9700000000000006</v>
      </c>
      <c r="N85" s="2">
        <f>IF('Indicator Data'!AZ87="No data","x",IF('Indicator Data'!AZ87&gt;N$136,0,IF('Indicator Data'!AZ87&lt;N$135,10,(N$136-'Indicator Data'!AZ87)/(N$136-N$135)*10)))</f>
        <v>6.7123699999999999</v>
      </c>
      <c r="O85" s="2">
        <f>IF('Indicator Data'!BA87="No data","x",IF('Indicator Data'!BA87&gt;O$136,0,IF('Indicator Data'!BA87&lt;O$135,10,(O$136-'Indicator Data'!BA87)/(O$136-O$135)*10)))</f>
        <v>6.7855481253021122</v>
      </c>
      <c r="P85" s="3">
        <f t="shared" si="14"/>
        <v>6.6474939953157488</v>
      </c>
      <c r="Q85" s="2">
        <f>IF('Indicator Data'!BB87="No data","x",IF('Indicator Data'!BB87&gt;Q$136,0,IF('Indicator Data'!BB87&lt;Q$135,10,(Q$136-'Indicator Data'!BB87)/(Q$136-Q$135)*10)))</f>
        <v>7.7111111111111121</v>
      </c>
      <c r="R85" s="2">
        <f>IF('Indicator Data'!BC87="No data","x",IF('Indicator Data'!BC87&gt;R$136,0,IF('Indicator Data'!BC87&lt;R$135,10,(R$136-'Indicator Data'!BC87)/(R$136-R$135)*10)))</f>
        <v>7.78</v>
      </c>
      <c r="S85" s="3">
        <f t="shared" si="15"/>
        <v>7.7455555555555566</v>
      </c>
      <c r="T85" s="2">
        <f>IF('Indicator Data'!V87="No data","x",IF('Indicator Data'!V87&gt;T$136,0,IF('Indicator Data'!V87&lt;T$135,10,(T$136-'Indicator Data'!V87)/(T$136-T$135)*10)))</f>
        <v>9</v>
      </c>
      <c r="U85" s="2">
        <f>IF('Indicator Data'!W87="No data","x",IF('Indicator Data'!W87&gt;U$136,0,IF('Indicator Data'!W87&lt;U$135,10,(U$136-'Indicator Data'!W87)/(U$136-U$135)*10)))</f>
        <v>2.1401891583995019</v>
      </c>
      <c r="V85" s="2">
        <f>IF('Indicator Data'!X87="No data","x",IF('Indicator Data'!X87&gt;V$136,0,IF('Indicator Data'!X87&lt;V$135,10,(V$136-'Indicator Data'!X87)/(V$136-V$135)*10)))</f>
        <v>10</v>
      </c>
      <c r="W85" s="2">
        <f>IF('Indicator Data'!AC87="No data","x",IF('Indicator Data'!AC87&gt;W$136,0,IF('Indicator Data'!AC87&lt;W$135,10,(W$136-'Indicator Data'!AC87)/(W$136-W$135)*10)))</f>
        <v>9.6967796610169508</v>
      </c>
      <c r="X85" s="3">
        <f t="shared" si="16"/>
        <v>7.7092422048541129</v>
      </c>
      <c r="Y85" s="5">
        <f t="shared" si="9"/>
        <v>7.3674305852418058</v>
      </c>
      <c r="Z85" s="83"/>
    </row>
    <row r="86" spans="1:26" s="11" customFormat="1" x14ac:dyDescent="0.25">
      <c r="A86" s="11" t="s">
        <v>437</v>
      </c>
      <c r="B86" s="30" t="s">
        <v>14</v>
      </c>
      <c r="C86" s="30" t="s">
        <v>566</v>
      </c>
      <c r="D86" s="2">
        <f>IF('Indicator Data'!AU88="No data","x",IF('Indicator Data'!AU88&gt;D$136,0,IF('Indicator Data'!AU88&lt;D$135,10,(D$136-'Indicator Data'!AU88)/(D$136-D$135)*10)))</f>
        <v>2.75</v>
      </c>
      <c r="E86" s="132">
        <f>(VLOOKUP($B86,'Indicator Data (national)'!$B$5:$BB$13,51,FALSE)+VLOOKUP($B86,'Indicator Data (national)'!$B$5:$BB$13,52,FALSE)+VLOOKUP($B86,'Indicator Data (national)'!$B$5:$BB$13,53,FALSE))/VLOOKUP($B86,'Indicator Data (national)'!$B$5:$BB$13,50,FALSE)*1000000</f>
        <v>1.4333624807396358E-2</v>
      </c>
      <c r="F86" s="2">
        <f t="shared" si="10"/>
        <v>9.8566637519260372</v>
      </c>
      <c r="G86" s="3">
        <f t="shared" si="11"/>
        <v>6.3033318759630186</v>
      </c>
      <c r="H86" s="2">
        <f>IF('Indicator Data'!AW88="No data","x",IF('Indicator Data'!AW88&gt;H$136,0,IF('Indicator Data'!AW88&lt;H$135,10,(H$136-'Indicator Data'!AW88)/(H$136-H$135)*10)))</f>
        <v>7.3</v>
      </c>
      <c r="I86" s="2">
        <f>IF('Indicator Data'!AV88="No data","x",IF('Indicator Data'!AV88&gt;I$136,0,IF('Indicator Data'!AV88&lt;I$135,10,(I$136-'Indicator Data'!AV88)/(I$136-I$135)*10)))</f>
        <v>7.3659999999999997</v>
      </c>
      <c r="J86" s="3">
        <f t="shared" si="12"/>
        <v>7.3330000000000002</v>
      </c>
      <c r="K86" s="5">
        <f t="shared" si="13"/>
        <v>6.8181659379815098</v>
      </c>
      <c r="L86" s="2">
        <f>IF('Indicator Data'!AY88="No data","x",IF('Indicator Data'!AY88^2&gt;L$136,0,IF('Indicator Data'!AY88^2&lt;L$135,10,(L$136-'Indicator Data'!AY88^2)/(L$136-L$135)*10)))</f>
        <v>8.1220578559608789</v>
      </c>
      <c r="M86" s="2">
        <f>IF(OR('Indicator Data'!AX88=0,'Indicator Data'!AX88="No data"),"x",IF('Indicator Data'!AX88&gt;M$136,0,IF('Indicator Data'!AX88&lt;M$135,10,(M$136-'Indicator Data'!AX88)/(M$136-M$135)*10)))</f>
        <v>4.9700000000000006</v>
      </c>
      <c r="N86" s="2">
        <f>IF('Indicator Data'!AZ88="No data","x",IF('Indicator Data'!AZ88&gt;N$136,0,IF('Indicator Data'!AZ88&lt;N$135,10,(N$136-'Indicator Data'!AZ88)/(N$136-N$135)*10)))</f>
        <v>6.7123699999999999</v>
      </c>
      <c r="O86" s="2">
        <f>IF('Indicator Data'!BA88="No data","x",IF('Indicator Data'!BA88&gt;O$136,0,IF('Indicator Data'!BA88&lt;O$135,10,(O$136-'Indicator Data'!BA88)/(O$136-O$135)*10)))</f>
        <v>6.7855481253021122</v>
      </c>
      <c r="P86" s="3">
        <f t="shared" si="14"/>
        <v>6.6474939953157488</v>
      </c>
      <c r="Q86" s="2">
        <f>IF('Indicator Data'!BB88="No data","x",IF('Indicator Data'!BB88&gt;Q$136,0,IF('Indicator Data'!BB88&lt;Q$135,10,(Q$136-'Indicator Data'!BB88)/(Q$136-Q$135)*10)))</f>
        <v>7.7111111111111121</v>
      </c>
      <c r="R86" s="2">
        <f>IF('Indicator Data'!BC88="No data","x",IF('Indicator Data'!BC88&gt;R$136,0,IF('Indicator Data'!BC88&lt;R$135,10,(R$136-'Indicator Data'!BC88)/(R$136-R$135)*10)))</f>
        <v>7.78</v>
      </c>
      <c r="S86" s="3">
        <f t="shared" si="15"/>
        <v>7.7455555555555566</v>
      </c>
      <c r="T86" s="2">
        <f>IF('Indicator Data'!V88="No data","x",IF('Indicator Data'!V88&gt;T$136,0,IF('Indicator Data'!V88&lt;T$135,10,(T$136-'Indicator Data'!V88)/(T$136-T$135)*10)))</f>
        <v>9</v>
      </c>
      <c r="U86" s="2">
        <f>IF('Indicator Data'!W88="No data","x",IF('Indicator Data'!W88&gt;U$136,0,IF('Indicator Data'!W88&lt;U$135,10,(U$136-'Indicator Data'!W88)/(U$136-U$135)*10)))</f>
        <v>4.6563248367579728</v>
      </c>
      <c r="V86" s="2">
        <f>IF('Indicator Data'!X88="No data","x",IF('Indicator Data'!X88&gt;V$136,0,IF('Indicator Data'!X88&lt;V$135,10,(V$136-'Indicator Data'!X88)/(V$136-V$135)*10)))</f>
        <v>10</v>
      </c>
      <c r="W86" s="2">
        <f>IF('Indicator Data'!AC88="No data","x",IF('Indicator Data'!AC88&gt;W$136,0,IF('Indicator Data'!AC88&lt;W$135,10,(W$136-'Indicator Data'!AC88)/(W$136-W$135)*10)))</f>
        <v>9.6967796610169508</v>
      </c>
      <c r="X86" s="3">
        <f t="shared" si="16"/>
        <v>8.3382761244437305</v>
      </c>
      <c r="Y86" s="5">
        <f t="shared" si="9"/>
        <v>7.5771085584383444</v>
      </c>
      <c r="Z86" s="83"/>
    </row>
    <row r="87" spans="1:26" s="11" customFormat="1" x14ac:dyDescent="0.25">
      <c r="A87" s="11" t="s">
        <v>438</v>
      </c>
      <c r="B87" s="30" t="s">
        <v>14</v>
      </c>
      <c r="C87" s="30" t="s">
        <v>567</v>
      </c>
      <c r="D87" s="2">
        <f>IF('Indicator Data'!AU89="No data","x",IF('Indicator Data'!AU89&gt;D$136,0,IF('Indicator Data'!AU89&lt;D$135,10,(D$136-'Indicator Data'!AU89)/(D$136-D$135)*10)))</f>
        <v>2.75</v>
      </c>
      <c r="E87" s="132">
        <f>(VLOOKUP($B87,'Indicator Data (national)'!$B$5:$BB$13,51,FALSE)+VLOOKUP($B87,'Indicator Data (national)'!$B$5:$BB$13,52,FALSE)+VLOOKUP($B87,'Indicator Data (national)'!$B$5:$BB$13,53,FALSE))/VLOOKUP($B87,'Indicator Data (national)'!$B$5:$BB$13,50,FALSE)*1000000</f>
        <v>1.4333624807396358E-2</v>
      </c>
      <c r="F87" s="2">
        <f t="shared" si="10"/>
        <v>9.8566637519260372</v>
      </c>
      <c r="G87" s="3">
        <f t="shared" si="11"/>
        <v>6.3033318759630186</v>
      </c>
      <c r="H87" s="2">
        <f>IF('Indicator Data'!AW89="No data","x",IF('Indicator Data'!AW89&gt;H$136,0,IF('Indicator Data'!AW89&lt;H$135,10,(H$136-'Indicator Data'!AW89)/(H$136-H$135)*10)))</f>
        <v>7.3</v>
      </c>
      <c r="I87" s="2">
        <f>IF('Indicator Data'!AV89="No data","x",IF('Indicator Data'!AV89&gt;I$136,0,IF('Indicator Data'!AV89&lt;I$135,10,(I$136-'Indicator Data'!AV89)/(I$136-I$135)*10)))</f>
        <v>7.3659999999999997</v>
      </c>
      <c r="J87" s="3">
        <f t="shared" si="12"/>
        <v>7.3330000000000002</v>
      </c>
      <c r="K87" s="5">
        <f t="shared" si="13"/>
        <v>6.8181659379815098</v>
      </c>
      <c r="L87" s="2">
        <f>IF('Indicator Data'!AY89="No data","x",IF('Indicator Data'!AY89^2&gt;L$136,0,IF('Indicator Data'!AY89^2&lt;L$135,10,(L$136-'Indicator Data'!AY89^2)/(L$136-L$135)*10)))</f>
        <v>8.1220578559608789</v>
      </c>
      <c r="M87" s="2">
        <f>IF(OR('Indicator Data'!AX89=0,'Indicator Data'!AX89="No data"),"x",IF('Indicator Data'!AX89&gt;M$136,0,IF('Indicator Data'!AX89&lt;M$135,10,(M$136-'Indicator Data'!AX89)/(M$136-M$135)*10)))</f>
        <v>4.9700000000000006</v>
      </c>
      <c r="N87" s="2">
        <f>IF('Indicator Data'!AZ89="No data","x",IF('Indicator Data'!AZ89&gt;N$136,0,IF('Indicator Data'!AZ89&lt;N$135,10,(N$136-'Indicator Data'!AZ89)/(N$136-N$135)*10)))</f>
        <v>6.7123699999999999</v>
      </c>
      <c r="O87" s="2">
        <f>IF('Indicator Data'!BA89="No data","x",IF('Indicator Data'!BA89&gt;O$136,0,IF('Indicator Data'!BA89&lt;O$135,10,(O$136-'Indicator Data'!BA89)/(O$136-O$135)*10)))</f>
        <v>6.7855481253021122</v>
      </c>
      <c r="P87" s="3">
        <f t="shared" si="14"/>
        <v>6.6474939953157488</v>
      </c>
      <c r="Q87" s="2">
        <f>IF('Indicator Data'!BB89="No data","x",IF('Indicator Data'!BB89&gt;Q$136,0,IF('Indicator Data'!BB89&lt;Q$135,10,(Q$136-'Indicator Data'!BB89)/(Q$136-Q$135)*10)))</f>
        <v>7.7111111111111121</v>
      </c>
      <c r="R87" s="2">
        <f>IF('Indicator Data'!BC89="No data","x",IF('Indicator Data'!BC89&gt;R$136,0,IF('Indicator Data'!BC89&lt;R$135,10,(R$136-'Indicator Data'!BC89)/(R$136-R$135)*10)))</f>
        <v>7.78</v>
      </c>
      <c r="S87" s="3">
        <f t="shared" si="15"/>
        <v>7.7455555555555566</v>
      </c>
      <c r="T87" s="2">
        <f>IF('Indicator Data'!V89="No data","x",IF('Indicator Data'!V89&gt;T$136,0,IF('Indicator Data'!V89&lt;T$135,10,(T$136-'Indicator Data'!V89)/(T$136-T$135)*10)))</f>
        <v>9</v>
      </c>
      <c r="U87" s="2">
        <f>IF('Indicator Data'!W89="No data","x",IF('Indicator Data'!W89&gt;U$136,0,IF('Indicator Data'!W89&lt;U$135,10,(U$136-'Indicator Data'!W89)/(U$136-U$135)*10)))</f>
        <v>2.4531823874843957</v>
      </c>
      <c r="V87" s="2">
        <f>IF('Indicator Data'!X89="No data","x",IF('Indicator Data'!X89&gt;V$136,0,IF('Indicator Data'!X89&lt;V$135,10,(V$136-'Indicator Data'!X89)/(V$136-V$135)*10)))</f>
        <v>10</v>
      </c>
      <c r="W87" s="2">
        <f>IF('Indicator Data'!AC89="No data","x",IF('Indicator Data'!AC89&gt;W$136,0,IF('Indicator Data'!AC89&lt;W$135,10,(W$136-'Indicator Data'!AC89)/(W$136-W$135)*10)))</f>
        <v>9.6967796610169508</v>
      </c>
      <c r="X87" s="3">
        <f t="shared" si="16"/>
        <v>7.7874905121253368</v>
      </c>
      <c r="Y87" s="5">
        <f t="shared" si="9"/>
        <v>7.3935133543322138</v>
      </c>
      <c r="Z87" s="83"/>
    </row>
    <row r="88" spans="1:26" s="11" customFormat="1" x14ac:dyDescent="0.25">
      <c r="A88" s="11" t="s">
        <v>13</v>
      </c>
      <c r="B88" s="30" t="s">
        <v>14</v>
      </c>
      <c r="C88" s="30" t="s">
        <v>568</v>
      </c>
      <c r="D88" s="2">
        <f>IF('Indicator Data'!AU90="No data","x",IF('Indicator Data'!AU90&gt;D$136,0,IF('Indicator Data'!AU90&lt;D$135,10,(D$136-'Indicator Data'!AU90)/(D$136-D$135)*10)))</f>
        <v>2.75</v>
      </c>
      <c r="E88" s="132">
        <f>(VLOOKUP($B88,'Indicator Data (national)'!$B$5:$BB$13,51,FALSE)+VLOOKUP($B88,'Indicator Data (national)'!$B$5:$BB$13,52,FALSE)+VLOOKUP($B88,'Indicator Data (national)'!$B$5:$BB$13,53,FALSE))/VLOOKUP($B88,'Indicator Data (national)'!$B$5:$BB$13,50,FALSE)*1000000</f>
        <v>1.4333624807396358E-2</v>
      </c>
      <c r="F88" s="2">
        <f t="shared" si="10"/>
        <v>9.8566637519260372</v>
      </c>
      <c r="G88" s="3">
        <f t="shared" si="11"/>
        <v>6.3033318759630186</v>
      </c>
      <c r="H88" s="2">
        <f>IF('Indicator Data'!AW90="No data","x",IF('Indicator Data'!AW90&gt;H$136,0,IF('Indicator Data'!AW90&lt;H$135,10,(H$136-'Indicator Data'!AW90)/(H$136-H$135)*10)))</f>
        <v>7.3</v>
      </c>
      <c r="I88" s="2">
        <f>IF('Indicator Data'!AV90="No data","x",IF('Indicator Data'!AV90&gt;I$136,0,IF('Indicator Data'!AV90&lt;I$135,10,(I$136-'Indicator Data'!AV90)/(I$136-I$135)*10)))</f>
        <v>7.3659999999999997</v>
      </c>
      <c r="J88" s="3">
        <f t="shared" si="12"/>
        <v>7.3330000000000002</v>
      </c>
      <c r="K88" s="5">
        <f t="shared" si="13"/>
        <v>6.8181659379815098</v>
      </c>
      <c r="L88" s="2">
        <f>IF('Indicator Data'!AY90="No data","x",IF('Indicator Data'!AY90^2&gt;L$136,0,IF('Indicator Data'!AY90^2&lt;L$135,10,(L$136-'Indicator Data'!AY90^2)/(L$136-L$135)*10)))</f>
        <v>8.1220578559608789</v>
      </c>
      <c r="M88" s="2">
        <f>IF(OR('Indicator Data'!AX90=0,'Indicator Data'!AX90="No data"),"x",IF('Indicator Data'!AX90&gt;M$136,0,IF('Indicator Data'!AX90&lt;M$135,10,(M$136-'Indicator Data'!AX90)/(M$136-M$135)*10)))</f>
        <v>4.9700000000000006</v>
      </c>
      <c r="N88" s="2">
        <f>IF('Indicator Data'!AZ90="No data","x",IF('Indicator Data'!AZ90&gt;N$136,0,IF('Indicator Data'!AZ90&lt;N$135,10,(N$136-'Indicator Data'!AZ90)/(N$136-N$135)*10)))</f>
        <v>6.7123699999999999</v>
      </c>
      <c r="O88" s="2">
        <f>IF('Indicator Data'!BA90="No data","x",IF('Indicator Data'!BA90&gt;O$136,0,IF('Indicator Data'!BA90&lt;O$135,10,(O$136-'Indicator Data'!BA90)/(O$136-O$135)*10)))</f>
        <v>6.7855481253021122</v>
      </c>
      <c r="P88" s="3">
        <f t="shared" si="14"/>
        <v>6.6474939953157488</v>
      </c>
      <c r="Q88" s="2">
        <f>IF('Indicator Data'!BB90="No data","x",IF('Indicator Data'!BB90&gt;Q$136,0,IF('Indicator Data'!BB90&lt;Q$135,10,(Q$136-'Indicator Data'!BB90)/(Q$136-Q$135)*10)))</f>
        <v>7.7111111111111121</v>
      </c>
      <c r="R88" s="2">
        <f>IF('Indicator Data'!BC90="No data","x",IF('Indicator Data'!BC90&gt;R$136,0,IF('Indicator Data'!BC90&lt;R$135,10,(R$136-'Indicator Data'!BC90)/(R$136-R$135)*10)))</f>
        <v>7.78</v>
      </c>
      <c r="S88" s="3">
        <f t="shared" si="15"/>
        <v>7.7455555555555566</v>
      </c>
      <c r="T88" s="2">
        <f>IF('Indicator Data'!V90="No data","x",IF('Indicator Data'!V90&gt;T$136,0,IF('Indicator Data'!V90&lt;T$135,10,(T$136-'Indicator Data'!V90)/(T$136-T$135)*10)))</f>
        <v>9</v>
      </c>
      <c r="U88" s="2">
        <f>IF('Indicator Data'!W90="No data","x",IF('Indicator Data'!W90&gt;U$136,0,IF('Indicator Data'!W90&lt;U$135,10,(U$136-'Indicator Data'!W90)/(U$136-U$135)*10)))</f>
        <v>4.3029894180929151</v>
      </c>
      <c r="V88" s="2">
        <f>IF('Indicator Data'!X90="No data","x",IF('Indicator Data'!X90&gt;V$136,0,IF('Indicator Data'!X90&lt;V$135,10,(V$136-'Indicator Data'!X90)/(V$136-V$135)*10)))</f>
        <v>10</v>
      </c>
      <c r="W88" s="2">
        <f>IF('Indicator Data'!AC90="No data","x",IF('Indicator Data'!AC90&gt;W$136,0,IF('Indicator Data'!AC90&lt;W$135,10,(W$136-'Indicator Data'!AC90)/(W$136-W$135)*10)))</f>
        <v>9.6967796610169508</v>
      </c>
      <c r="X88" s="3">
        <f t="shared" si="16"/>
        <v>8.2499422697774669</v>
      </c>
      <c r="Y88" s="5">
        <f t="shared" si="9"/>
        <v>7.5476639402162577</v>
      </c>
      <c r="Z88" s="83"/>
    </row>
    <row r="89" spans="1:26" s="11" customFormat="1" x14ac:dyDescent="0.25">
      <c r="A89" s="11" t="s">
        <v>439</v>
      </c>
      <c r="B89" s="30" t="s">
        <v>14</v>
      </c>
      <c r="C89" s="30" t="s">
        <v>569</v>
      </c>
      <c r="D89" s="2">
        <f>IF('Indicator Data'!AU91="No data","x",IF('Indicator Data'!AU91&gt;D$136,0,IF('Indicator Data'!AU91&lt;D$135,10,(D$136-'Indicator Data'!AU91)/(D$136-D$135)*10)))</f>
        <v>2.75</v>
      </c>
      <c r="E89" s="132">
        <f>(VLOOKUP($B89,'Indicator Data (national)'!$B$5:$BB$13,51,FALSE)+VLOOKUP($B89,'Indicator Data (national)'!$B$5:$BB$13,52,FALSE)+VLOOKUP($B89,'Indicator Data (national)'!$B$5:$BB$13,53,FALSE))/VLOOKUP($B89,'Indicator Data (national)'!$B$5:$BB$13,50,FALSE)*1000000</f>
        <v>1.4333624807396358E-2</v>
      </c>
      <c r="F89" s="2">
        <f t="shared" si="10"/>
        <v>9.8566637519260372</v>
      </c>
      <c r="G89" s="3">
        <f t="shared" si="11"/>
        <v>6.3033318759630186</v>
      </c>
      <c r="H89" s="2">
        <f>IF('Indicator Data'!AW91="No data","x",IF('Indicator Data'!AW91&gt;H$136,0,IF('Indicator Data'!AW91&lt;H$135,10,(H$136-'Indicator Data'!AW91)/(H$136-H$135)*10)))</f>
        <v>7.3</v>
      </c>
      <c r="I89" s="2">
        <f>IF('Indicator Data'!AV91="No data","x",IF('Indicator Data'!AV91&gt;I$136,0,IF('Indicator Data'!AV91&lt;I$135,10,(I$136-'Indicator Data'!AV91)/(I$136-I$135)*10)))</f>
        <v>7.3659999999999997</v>
      </c>
      <c r="J89" s="3">
        <f t="shared" si="12"/>
        <v>7.3330000000000002</v>
      </c>
      <c r="K89" s="5">
        <f t="shared" si="13"/>
        <v>6.8181659379815098</v>
      </c>
      <c r="L89" s="2">
        <f>IF('Indicator Data'!AY91="No data","x",IF('Indicator Data'!AY91^2&gt;L$136,0,IF('Indicator Data'!AY91^2&lt;L$135,10,(L$136-'Indicator Data'!AY91^2)/(L$136-L$135)*10)))</f>
        <v>8.1220578559608789</v>
      </c>
      <c r="M89" s="2">
        <f>IF(OR('Indicator Data'!AX91=0,'Indicator Data'!AX91="No data"),"x",IF('Indicator Data'!AX91&gt;M$136,0,IF('Indicator Data'!AX91&lt;M$135,10,(M$136-'Indicator Data'!AX91)/(M$136-M$135)*10)))</f>
        <v>4.9700000000000006</v>
      </c>
      <c r="N89" s="2">
        <f>IF('Indicator Data'!AZ91="No data","x",IF('Indicator Data'!AZ91&gt;N$136,0,IF('Indicator Data'!AZ91&lt;N$135,10,(N$136-'Indicator Data'!AZ91)/(N$136-N$135)*10)))</f>
        <v>6.7123699999999999</v>
      </c>
      <c r="O89" s="2">
        <f>IF('Indicator Data'!BA91="No data","x",IF('Indicator Data'!BA91&gt;O$136,0,IF('Indicator Data'!BA91&lt;O$135,10,(O$136-'Indicator Data'!BA91)/(O$136-O$135)*10)))</f>
        <v>6.7855481253021122</v>
      </c>
      <c r="P89" s="3">
        <f t="shared" si="14"/>
        <v>6.6474939953157488</v>
      </c>
      <c r="Q89" s="2">
        <f>IF('Indicator Data'!BB91="No data","x",IF('Indicator Data'!BB91&gt;Q$136,0,IF('Indicator Data'!BB91&lt;Q$135,10,(Q$136-'Indicator Data'!BB91)/(Q$136-Q$135)*10)))</f>
        <v>7.7111111111111121</v>
      </c>
      <c r="R89" s="2">
        <f>IF('Indicator Data'!BC91="No data","x",IF('Indicator Data'!BC91&gt;R$136,0,IF('Indicator Data'!BC91&lt;R$135,10,(R$136-'Indicator Data'!BC91)/(R$136-R$135)*10)))</f>
        <v>7.78</v>
      </c>
      <c r="S89" s="3">
        <f t="shared" si="15"/>
        <v>7.7455555555555566</v>
      </c>
      <c r="T89" s="2">
        <f>IF('Indicator Data'!V91="No data","x",IF('Indicator Data'!V91&gt;T$136,0,IF('Indicator Data'!V91&lt;T$135,10,(T$136-'Indicator Data'!V91)/(T$136-T$135)*10)))</f>
        <v>9</v>
      </c>
      <c r="U89" s="2">
        <f>IF('Indicator Data'!W91="No data","x",IF('Indicator Data'!W91&gt;U$136,0,IF('Indicator Data'!W91&lt;U$135,10,(U$136-'Indicator Data'!W91)/(U$136-U$135)*10)))</f>
        <v>3.5844281626679457</v>
      </c>
      <c r="V89" s="2">
        <f>IF('Indicator Data'!X91="No data","x",IF('Indicator Data'!X91&gt;V$136,0,IF('Indicator Data'!X91&lt;V$135,10,(V$136-'Indicator Data'!X91)/(V$136-V$135)*10)))</f>
        <v>10</v>
      </c>
      <c r="W89" s="2">
        <f>IF('Indicator Data'!AC91="No data","x",IF('Indicator Data'!AC91&gt;W$136,0,IF('Indicator Data'!AC91&lt;W$135,10,(W$136-'Indicator Data'!AC91)/(W$136-W$135)*10)))</f>
        <v>9.6967796610169508</v>
      </c>
      <c r="X89" s="3">
        <f t="shared" si="16"/>
        <v>8.0703019559212237</v>
      </c>
      <c r="Y89" s="5">
        <f t="shared" si="9"/>
        <v>7.4877838355975088</v>
      </c>
      <c r="Z89" s="83"/>
    </row>
    <row r="90" spans="1:26" s="11" customFormat="1" x14ac:dyDescent="0.25">
      <c r="A90" s="11" t="s">
        <v>440</v>
      </c>
      <c r="B90" s="30" t="s">
        <v>14</v>
      </c>
      <c r="C90" s="30" t="s">
        <v>570</v>
      </c>
      <c r="D90" s="2">
        <f>IF('Indicator Data'!AU92="No data","x",IF('Indicator Data'!AU92&gt;D$136,0,IF('Indicator Data'!AU92&lt;D$135,10,(D$136-'Indicator Data'!AU92)/(D$136-D$135)*10)))</f>
        <v>2.75</v>
      </c>
      <c r="E90" s="132">
        <f>(VLOOKUP($B90,'Indicator Data (national)'!$B$5:$BB$13,51,FALSE)+VLOOKUP($B90,'Indicator Data (national)'!$B$5:$BB$13,52,FALSE)+VLOOKUP($B90,'Indicator Data (national)'!$B$5:$BB$13,53,FALSE))/VLOOKUP($B90,'Indicator Data (national)'!$B$5:$BB$13,50,FALSE)*1000000</f>
        <v>1.4333624807396358E-2</v>
      </c>
      <c r="F90" s="2">
        <f t="shared" si="10"/>
        <v>9.8566637519260372</v>
      </c>
      <c r="G90" s="3">
        <f t="shared" si="11"/>
        <v>6.3033318759630186</v>
      </c>
      <c r="H90" s="2">
        <f>IF('Indicator Data'!AW92="No data","x",IF('Indicator Data'!AW92&gt;H$136,0,IF('Indicator Data'!AW92&lt;H$135,10,(H$136-'Indicator Data'!AW92)/(H$136-H$135)*10)))</f>
        <v>7.3</v>
      </c>
      <c r="I90" s="2">
        <f>IF('Indicator Data'!AV92="No data","x",IF('Indicator Data'!AV92&gt;I$136,0,IF('Indicator Data'!AV92&lt;I$135,10,(I$136-'Indicator Data'!AV92)/(I$136-I$135)*10)))</f>
        <v>7.3659999999999997</v>
      </c>
      <c r="J90" s="3">
        <f t="shared" si="12"/>
        <v>7.3330000000000002</v>
      </c>
      <c r="K90" s="5">
        <f t="shared" si="13"/>
        <v>6.8181659379815098</v>
      </c>
      <c r="L90" s="2">
        <f>IF('Indicator Data'!AY92="No data","x",IF('Indicator Data'!AY92^2&gt;L$136,0,IF('Indicator Data'!AY92^2&lt;L$135,10,(L$136-'Indicator Data'!AY92^2)/(L$136-L$135)*10)))</f>
        <v>8.1220578559608789</v>
      </c>
      <c r="M90" s="2">
        <f>IF(OR('Indicator Data'!AX92=0,'Indicator Data'!AX92="No data"),"x",IF('Indicator Data'!AX92&gt;M$136,0,IF('Indicator Data'!AX92&lt;M$135,10,(M$136-'Indicator Data'!AX92)/(M$136-M$135)*10)))</f>
        <v>4.9700000000000006</v>
      </c>
      <c r="N90" s="2">
        <f>IF('Indicator Data'!AZ92="No data","x",IF('Indicator Data'!AZ92&gt;N$136,0,IF('Indicator Data'!AZ92&lt;N$135,10,(N$136-'Indicator Data'!AZ92)/(N$136-N$135)*10)))</f>
        <v>6.7123699999999999</v>
      </c>
      <c r="O90" s="2">
        <f>IF('Indicator Data'!BA92="No data","x",IF('Indicator Data'!BA92&gt;O$136,0,IF('Indicator Data'!BA92&lt;O$135,10,(O$136-'Indicator Data'!BA92)/(O$136-O$135)*10)))</f>
        <v>6.7855481253021122</v>
      </c>
      <c r="P90" s="3">
        <f t="shared" si="14"/>
        <v>6.6474939953157488</v>
      </c>
      <c r="Q90" s="2">
        <f>IF('Indicator Data'!BB92="No data","x",IF('Indicator Data'!BB92&gt;Q$136,0,IF('Indicator Data'!BB92&lt;Q$135,10,(Q$136-'Indicator Data'!BB92)/(Q$136-Q$135)*10)))</f>
        <v>7.7111111111111121</v>
      </c>
      <c r="R90" s="2">
        <f>IF('Indicator Data'!BC92="No data","x",IF('Indicator Data'!BC92&gt;R$136,0,IF('Indicator Data'!BC92&lt;R$135,10,(R$136-'Indicator Data'!BC92)/(R$136-R$135)*10)))</f>
        <v>7.78</v>
      </c>
      <c r="S90" s="3">
        <f t="shared" si="15"/>
        <v>7.7455555555555566</v>
      </c>
      <c r="T90" s="2">
        <f>IF('Indicator Data'!V92="No data","x",IF('Indicator Data'!V92&gt;T$136,0,IF('Indicator Data'!V92&lt;T$135,10,(T$136-'Indicator Data'!V92)/(T$136-T$135)*10)))</f>
        <v>9</v>
      </c>
      <c r="U90" s="2">
        <f>IF('Indicator Data'!W92="No data","x",IF('Indicator Data'!W92&gt;U$136,0,IF('Indicator Data'!W92&lt;U$135,10,(U$136-'Indicator Data'!W92)/(U$136-U$135)*10)))</f>
        <v>4.2301904713279486</v>
      </c>
      <c r="V90" s="2">
        <f>IF('Indicator Data'!X92="No data","x",IF('Indicator Data'!X92&gt;V$136,0,IF('Indicator Data'!X92&lt;V$135,10,(V$136-'Indicator Data'!X92)/(V$136-V$135)*10)))</f>
        <v>10</v>
      </c>
      <c r="W90" s="2">
        <f>IF('Indicator Data'!AC92="No data","x",IF('Indicator Data'!AC92&gt;W$136,0,IF('Indicator Data'!AC92&lt;W$135,10,(W$136-'Indicator Data'!AC92)/(W$136-W$135)*10)))</f>
        <v>9.6967796610169508</v>
      </c>
      <c r="X90" s="3">
        <f t="shared" si="16"/>
        <v>8.2317425330862246</v>
      </c>
      <c r="Y90" s="5">
        <f t="shared" si="9"/>
        <v>7.5415973613191767</v>
      </c>
      <c r="Z90" s="83"/>
    </row>
    <row r="91" spans="1:26" s="11" customFormat="1" x14ac:dyDescent="0.25">
      <c r="A91" s="11" t="s">
        <v>441</v>
      </c>
      <c r="B91" s="30" t="s">
        <v>14</v>
      </c>
      <c r="C91" s="30" t="s">
        <v>571</v>
      </c>
      <c r="D91" s="2">
        <f>IF('Indicator Data'!AU93="No data","x",IF('Indicator Data'!AU93&gt;D$136,0,IF('Indicator Data'!AU93&lt;D$135,10,(D$136-'Indicator Data'!AU93)/(D$136-D$135)*10)))</f>
        <v>2.75</v>
      </c>
      <c r="E91" s="132">
        <f>(VLOOKUP($B91,'Indicator Data (national)'!$B$5:$BB$13,51,FALSE)+VLOOKUP($B91,'Indicator Data (national)'!$B$5:$BB$13,52,FALSE)+VLOOKUP($B91,'Indicator Data (national)'!$B$5:$BB$13,53,FALSE))/VLOOKUP($B91,'Indicator Data (national)'!$B$5:$BB$13,50,FALSE)*1000000</f>
        <v>1.4333624807396358E-2</v>
      </c>
      <c r="F91" s="2">
        <f t="shared" si="10"/>
        <v>9.8566637519260372</v>
      </c>
      <c r="G91" s="3">
        <f t="shared" si="11"/>
        <v>6.3033318759630186</v>
      </c>
      <c r="H91" s="2">
        <f>IF('Indicator Data'!AW93="No data","x",IF('Indicator Data'!AW93&gt;H$136,0,IF('Indicator Data'!AW93&lt;H$135,10,(H$136-'Indicator Data'!AW93)/(H$136-H$135)*10)))</f>
        <v>7.3</v>
      </c>
      <c r="I91" s="2">
        <f>IF('Indicator Data'!AV93="No data","x",IF('Indicator Data'!AV93&gt;I$136,0,IF('Indicator Data'!AV93&lt;I$135,10,(I$136-'Indicator Data'!AV93)/(I$136-I$135)*10)))</f>
        <v>7.3659999999999997</v>
      </c>
      <c r="J91" s="3">
        <f t="shared" si="12"/>
        <v>7.3330000000000002</v>
      </c>
      <c r="K91" s="5">
        <f t="shared" si="13"/>
        <v>6.8181659379815098</v>
      </c>
      <c r="L91" s="2">
        <f>IF('Indicator Data'!AY93="No data","x",IF('Indicator Data'!AY93^2&gt;L$136,0,IF('Indicator Data'!AY93^2&lt;L$135,10,(L$136-'Indicator Data'!AY93^2)/(L$136-L$135)*10)))</f>
        <v>8.1220578559608789</v>
      </c>
      <c r="M91" s="2">
        <f>IF(OR('Indicator Data'!AX93=0,'Indicator Data'!AX93="No data"),"x",IF('Indicator Data'!AX93&gt;M$136,0,IF('Indicator Data'!AX93&lt;M$135,10,(M$136-'Indicator Data'!AX93)/(M$136-M$135)*10)))</f>
        <v>4.9700000000000006</v>
      </c>
      <c r="N91" s="2">
        <f>IF('Indicator Data'!AZ93="No data","x",IF('Indicator Data'!AZ93&gt;N$136,0,IF('Indicator Data'!AZ93&lt;N$135,10,(N$136-'Indicator Data'!AZ93)/(N$136-N$135)*10)))</f>
        <v>6.7123699999999999</v>
      </c>
      <c r="O91" s="2">
        <f>IF('Indicator Data'!BA93="No data","x",IF('Indicator Data'!BA93&gt;O$136,0,IF('Indicator Data'!BA93&lt;O$135,10,(O$136-'Indicator Data'!BA93)/(O$136-O$135)*10)))</f>
        <v>6.7855481253021122</v>
      </c>
      <c r="P91" s="3">
        <f t="shared" si="14"/>
        <v>6.6474939953157488</v>
      </c>
      <c r="Q91" s="2">
        <f>IF('Indicator Data'!BB93="No data","x",IF('Indicator Data'!BB93&gt;Q$136,0,IF('Indicator Data'!BB93&lt;Q$135,10,(Q$136-'Indicator Data'!BB93)/(Q$136-Q$135)*10)))</f>
        <v>7.7111111111111121</v>
      </c>
      <c r="R91" s="2">
        <f>IF('Indicator Data'!BC93="No data","x",IF('Indicator Data'!BC93&gt;R$136,0,IF('Indicator Data'!BC93&lt;R$135,10,(R$136-'Indicator Data'!BC93)/(R$136-R$135)*10)))</f>
        <v>7.78</v>
      </c>
      <c r="S91" s="3">
        <f t="shared" si="15"/>
        <v>7.7455555555555566</v>
      </c>
      <c r="T91" s="2">
        <f>IF('Indicator Data'!V93="No data","x",IF('Indicator Data'!V93&gt;T$136,0,IF('Indicator Data'!V93&lt;T$135,10,(T$136-'Indicator Data'!V93)/(T$136-T$135)*10)))</f>
        <v>9</v>
      </c>
      <c r="U91" s="2">
        <f>IF('Indicator Data'!W93="No data","x",IF('Indicator Data'!W93&gt;U$136,0,IF('Indicator Data'!W93&lt;U$135,10,(U$136-'Indicator Data'!W93)/(U$136-U$135)*10)))</f>
        <v>4.2357688906543567</v>
      </c>
      <c r="V91" s="2">
        <f>IF('Indicator Data'!X93="No data","x",IF('Indicator Data'!X93&gt;V$136,0,IF('Indicator Data'!X93&lt;V$135,10,(V$136-'Indicator Data'!X93)/(V$136-V$135)*10)))</f>
        <v>10</v>
      </c>
      <c r="W91" s="2">
        <f>IF('Indicator Data'!AC93="No data","x",IF('Indicator Data'!AC93&gt;W$136,0,IF('Indicator Data'!AC93&lt;W$135,10,(W$136-'Indicator Data'!AC93)/(W$136-W$135)*10)))</f>
        <v>9.6967796610169508</v>
      </c>
      <c r="X91" s="3">
        <f t="shared" si="16"/>
        <v>8.2331371379178275</v>
      </c>
      <c r="Y91" s="5">
        <f t="shared" si="9"/>
        <v>7.542062229596378</v>
      </c>
      <c r="Z91" s="83"/>
    </row>
    <row r="92" spans="1:26" s="11" customFormat="1" x14ac:dyDescent="0.25">
      <c r="A92" s="11" t="s">
        <v>442</v>
      </c>
      <c r="B92" s="30" t="s">
        <v>14</v>
      </c>
      <c r="C92" s="30" t="s">
        <v>572</v>
      </c>
      <c r="D92" s="2">
        <f>IF('Indicator Data'!AU94="No data","x",IF('Indicator Data'!AU94&gt;D$136,0,IF('Indicator Data'!AU94&lt;D$135,10,(D$136-'Indicator Data'!AU94)/(D$136-D$135)*10)))</f>
        <v>2.75</v>
      </c>
      <c r="E92" s="132">
        <f>(VLOOKUP($B92,'Indicator Data (national)'!$B$5:$BB$13,51,FALSE)+VLOOKUP($B92,'Indicator Data (national)'!$B$5:$BB$13,52,FALSE)+VLOOKUP($B92,'Indicator Data (national)'!$B$5:$BB$13,53,FALSE))/VLOOKUP($B92,'Indicator Data (national)'!$B$5:$BB$13,50,FALSE)*1000000</f>
        <v>1.4333624807396358E-2</v>
      </c>
      <c r="F92" s="2">
        <f t="shared" si="10"/>
        <v>9.8566637519260372</v>
      </c>
      <c r="G92" s="3">
        <f t="shared" si="11"/>
        <v>6.3033318759630186</v>
      </c>
      <c r="H92" s="2">
        <f>IF('Indicator Data'!AW94="No data","x",IF('Indicator Data'!AW94&gt;H$136,0,IF('Indicator Data'!AW94&lt;H$135,10,(H$136-'Indicator Data'!AW94)/(H$136-H$135)*10)))</f>
        <v>7.3</v>
      </c>
      <c r="I92" s="2">
        <f>IF('Indicator Data'!AV94="No data","x",IF('Indicator Data'!AV94&gt;I$136,0,IF('Indicator Data'!AV94&lt;I$135,10,(I$136-'Indicator Data'!AV94)/(I$136-I$135)*10)))</f>
        <v>7.3659999999999997</v>
      </c>
      <c r="J92" s="3">
        <f t="shared" si="12"/>
        <v>7.3330000000000002</v>
      </c>
      <c r="K92" s="5">
        <f t="shared" si="13"/>
        <v>6.8181659379815098</v>
      </c>
      <c r="L92" s="2">
        <f>IF('Indicator Data'!AY94="No data","x",IF('Indicator Data'!AY94^2&gt;L$136,0,IF('Indicator Data'!AY94^2&lt;L$135,10,(L$136-'Indicator Data'!AY94^2)/(L$136-L$135)*10)))</f>
        <v>8.1220578559608789</v>
      </c>
      <c r="M92" s="2">
        <f>IF(OR('Indicator Data'!AX94=0,'Indicator Data'!AX94="No data"),"x",IF('Indicator Data'!AX94&gt;M$136,0,IF('Indicator Data'!AX94&lt;M$135,10,(M$136-'Indicator Data'!AX94)/(M$136-M$135)*10)))</f>
        <v>4.9700000000000006</v>
      </c>
      <c r="N92" s="2">
        <f>IF('Indicator Data'!AZ94="No data","x",IF('Indicator Data'!AZ94&gt;N$136,0,IF('Indicator Data'!AZ94&lt;N$135,10,(N$136-'Indicator Data'!AZ94)/(N$136-N$135)*10)))</f>
        <v>6.7123699999999999</v>
      </c>
      <c r="O92" s="2">
        <f>IF('Indicator Data'!BA94="No data","x",IF('Indicator Data'!BA94&gt;O$136,0,IF('Indicator Data'!BA94&lt;O$135,10,(O$136-'Indicator Data'!BA94)/(O$136-O$135)*10)))</f>
        <v>6.7855481253021122</v>
      </c>
      <c r="P92" s="3">
        <f t="shared" si="14"/>
        <v>6.6474939953157488</v>
      </c>
      <c r="Q92" s="2">
        <f>IF('Indicator Data'!BB94="No data","x",IF('Indicator Data'!BB94&gt;Q$136,0,IF('Indicator Data'!BB94&lt;Q$135,10,(Q$136-'Indicator Data'!BB94)/(Q$136-Q$135)*10)))</f>
        <v>7.7111111111111121</v>
      </c>
      <c r="R92" s="2">
        <f>IF('Indicator Data'!BC94="No data","x",IF('Indicator Data'!BC94&gt;R$136,0,IF('Indicator Data'!BC94&lt;R$135,10,(R$136-'Indicator Data'!BC94)/(R$136-R$135)*10)))</f>
        <v>7.78</v>
      </c>
      <c r="S92" s="3">
        <f t="shared" si="15"/>
        <v>7.7455555555555566</v>
      </c>
      <c r="T92" s="2">
        <f>IF('Indicator Data'!V94="No data","x",IF('Indicator Data'!V94&gt;T$136,0,IF('Indicator Data'!V94&lt;T$135,10,(T$136-'Indicator Data'!V94)/(T$136-T$135)*10)))</f>
        <v>9</v>
      </c>
      <c r="U92" s="2">
        <f>IF('Indicator Data'!W94="No data","x",IF('Indicator Data'!W94&gt;U$136,0,IF('Indicator Data'!W94&lt;U$135,10,(U$136-'Indicator Data'!W94)/(U$136-U$135)*10)))</f>
        <v>4.3986652481770516</v>
      </c>
      <c r="V92" s="2">
        <f>IF('Indicator Data'!X94="No data","x",IF('Indicator Data'!X94&gt;V$136,0,IF('Indicator Data'!X94&lt;V$135,10,(V$136-'Indicator Data'!X94)/(V$136-V$135)*10)))</f>
        <v>10</v>
      </c>
      <c r="W92" s="2">
        <f>IF('Indicator Data'!AC94="No data","x",IF('Indicator Data'!AC94&gt;W$136,0,IF('Indicator Data'!AC94&lt;W$135,10,(W$136-'Indicator Data'!AC94)/(W$136-W$135)*10)))</f>
        <v>9.6967796610169508</v>
      </c>
      <c r="X92" s="3">
        <f t="shared" si="16"/>
        <v>8.2738612272985002</v>
      </c>
      <c r="Y92" s="5">
        <f t="shared" si="9"/>
        <v>7.5556369260566028</v>
      </c>
      <c r="Z92" s="83"/>
    </row>
    <row r="93" spans="1:26" s="11" customFormat="1" x14ac:dyDescent="0.25">
      <c r="A93" s="11" t="s">
        <v>443</v>
      </c>
      <c r="B93" s="30" t="s">
        <v>14</v>
      </c>
      <c r="C93" s="30" t="s">
        <v>573</v>
      </c>
      <c r="D93" s="2">
        <f>IF('Indicator Data'!AU95="No data","x",IF('Indicator Data'!AU95&gt;D$136,0,IF('Indicator Data'!AU95&lt;D$135,10,(D$136-'Indicator Data'!AU95)/(D$136-D$135)*10)))</f>
        <v>2.75</v>
      </c>
      <c r="E93" s="132">
        <f>(VLOOKUP($B93,'Indicator Data (national)'!$B$5:$BB$13,51,FALSE)+VLOOKUP($B93,'Indicator Data (national)'!$B$5:$BB$13,52,FALSE)+VLOOKUP($B93,'Indicator Data (national)'!$B$5:$BB$13,53,FALSE))/VLOOKUP($B93,'Indicator Data (national)'!$B$5:$BB$13,50,FALSE)*1000000</f>
        <v>1.4333624807396358E-2</v>
      </c>
      <c r="F93" s="2">
        <f t="shared" si="10"/>
        <v>9.8566637519260372</v>
      </c>
      <c r="G93" s="3">
        <f t="shared" si="11"/>
        <v>6.3033318759630186</v>
      </c>
      <c r="H93" s="2">
        <f>IF('Indicator Data'!AW95="No data","x",IF('Indicator Data'!AW95&gt;H$136,0,IF('Indicator Data'!AW95&lt;H$135,10,(H$136-'Indicator Data'!AW95)/(H$136-H$135)*10)))</f>
        <v>7.3</v>
      </c>
      <c r="I93" s="2">
        <f>IF('Indicator Data'!AV95="No data","x",IF('Indicator Data'!AV95&gt;I$136,0,IF('Indicator Data'!AV95&lt;I$135,10,(I$136-'Indicator Data'!AV95)/(I$136-I$135)*10)))</f>
        <v>7.3659999999999997</v>
      </c>
      <c r="J93" s="3">
        <f t="shared" si="12"/>
        <v>7.3330000000000002</v>
      </c>
      <c r="K93" s="5">
        <f t="shared" si="13"/>
        <v>6.8181659379815098</v>
      </c>
      <c r="L93" s="2">
        <f>IF('Indicator Data'!AY95="No data","x",IF('Indicator Data'!AY95^2&gt;L$136,0,IF('Indicator Data'!AY95^2&lt;L$135,10,(L$136-'Indicator Data'!AY95^2)/(L$136-L$135)*10)))</f>
        <v>8.1220578559608789</v>
      </c>
      <c r="M93" s="2">
        <f>IF(OR('Indicator Data'!AX95=0,'Indicator Data'!AX95="No data"),"x",IF('Indicator Data'!AX95&gt;M$136,0,IF('Indicator Data'!AX95&lt;M$135,10,(M$136-'Indicator Data'!AX95)/(M$136-M$135)*10)))</f>
        <v>4.9700000000000006</v>
      </c>
      <c r="N93" s="2">
        <f>IF('Indicator Data'!AZ95="No data","x",IF('Indicator Data'!AZ95&gt;N$136,0,IF('Indicator Data'!AZ95&lt;N$135,10,(N$136-'Indicator Data'!AZ95)/(N$136-N$135)*10)))</f>
        <v>6.7123699999999999</v>
      </c>
      <c r="O93" s="2">
        <f>IF('Indicator Data'!BA95="No data","x",IF('Indicator Data'!BA95&gt;O$136,0,IF('Indicator Data'!BA95&lt;O$135,10,(O$136-'Indicator Data'!BA95)/(O$136-O$135)*10)))</f>
        <v>6.7855481253021122</v>
      </c>
      <c r="P93" s="3">
        <f t="shared" si="14"/>
        <v>6.6474939953157488</v>
      </c>
      <c r="Q93" s="2">
        <f>IF('Indicator Data'!BB95="No data","x",IF('Indicator Data'!BB95&gt;Q$136,0,IF('Indicator Data'!BB95&lt;Q$135,10,(Q$136-'Indicator Data'!BB95)/(Q$136-Q$135)*10)))</f>
        <v>7.7111111111111121</v>
      </c>
      <c r="R93" s="2">
        <f>IF('Indicator Data'!BC95="No data","x",IF('Indicator Data'!BC95&gt;R$136,0,IF('Indicator Data'!BC95&lt;R$135,10,(R$136-'Indicator Data'!BC95)/(R$136-R$135)*10)))</f>
        <v>7.78</v>
      </c>
      <c r="S93" s="3">
        <f t="shared" si="15"/>
        <v>7.7455555555555566</v>
      </c>
      <c r="T93" s="2">
        <f>IF('Indicator Data'!V95="No data","x",IF('Indicator Data'!V95&gt;T$136,0,IF('Indicator Data'!V95&lt;T$135,10,(T$136-'Indicator Data'!V95)/(T$136-T$135)*10)))</f>
        <v>9</v>
      </c>
      <c r="U93" s="2">
        <f>IF('Indicator Data'!W95="No data","x",IF('Indicator Data'!W95&gt;U$136,0,IF('Indicator Data'!W95&lt;U$135,10,(U$136-'Indicator Data'!W95)/(U$136-U$135)*10)))</f>
        <v>4.9463200073620337</v>
      </c>
      <c r="V93" s="2">
        <f>IF('Indicator Data'!X95="No data","x",IF('Indicator Data'!X95&gt;V$136,0,IF('Indicator Data'!X95&lt;V$135,10,(V$136-'Indicator Data'!X95)/(V$136-V$135)*10)))</f>
        <v>10</v>
      </c>
      <c r="W93" s="2">
        <f>IF('Indicator Data'!AC95="No data","x",IF('Indicator Data'!AC95&gt;W$136,0,IF('Indicator Data'!AC95&lt;W$135,10,(W$136-'Indicator Data'!AC95)/(W$136-W$135)*10)))</f>
        <v>9.6967796610169508</v>
      </c>
      <c r="X93" s="3">
        <f t="shared" si="16"/>
        <v>8.4107749170947468</v>
      </c>
      <c r="Y93" s="5">
        <f t="shared" si="9"/>
        <v>7.601274822655351</v>
      </c>
      <c r="Z93" s="83"/>
    </row>
    <row r="94" spans="1:26" s="11" customFormat="1" x14ac:dyDescent="0.25">
      <c r="A94" s="11" t="s">
        <v>444</v>
      </c>
      <c r="B94" s="30" t="s">
        <v>14</v>
      </c>
      <c r="C94" s="30" t="s">
        <v>574</v>
      </c>
      <c r="D94" s="2">
        <f>IF('Indicator Data'!AU96="No data","x",IF('Indicator Data'!AU96&gt;D$136,0,IF('Indicator Data'!AU96&lt;D$135,10,(D$136-'Indicator Data'!AU96)/(D$136-D$135)*10)))</f>
        <v>2.75</v>
      </c>
      <c r="E94" s="132">
        <f>(VLOOKUP($B94,'Indicator Data (national)'!$B$5:$BB$13,51,FALSE)+VLOOKUP($B94,'Indicator Data (national)'!$B$5:$BB$13,52,FALSE)+VLOOKUP($B94,'Indicator Data (national)'!$B$5:$BB$13,53,FALSE))/VLOOKUP($B94,'Indicator Data (national)'!$B$5:$BB$13,50,FALSE)*1000000</f>
        <v>1.4333624807396358E-2</v>
      </c>
      <c r="F94" s="2">
        <f t="shared" si="10"/>
        <v>9.8566637519260372</v>
      </c>
      <c r="G94" s="3">
        <f t="shared" si="11"/>
        <v>6.3033318759630186</v>
      </c>
      <c r="H94" s="2">
        <f>IF('Indicator Data'!AW96="No data","x",IF('Indicator Data'!AW96&gt;H$136,0,IF('Indicator Data'!AW96&lt;H$135,10,(H$136-'Indicator Data'!AW96)/(H$136-H$135)*10)))</f>
        <v>7.3</v>
      </c>
      <c r="I94" s="2">
        <f>IF('Indicator Data'!AV96="No data","x",IF('Indicator Data'!AV96&gt;I$136,0,IF('Indicator Data'!AV96&lt;I$135,10,(I$136-'Indicator Data'!AV96)/(I$136-I$135)*10)))</f>
        <v>7.3659999999999997</v>
      </c>
      <c r="J94" s="3">
        <f t="shared" si="12"/>
        <v>7.3330000000000002</v>
      </c>
      <c r="K94" s="5">
        <f t="shared" si="13"/>
        <v>6.8181659379815098</v>
      </c>
      <c r="L94" s="2">
        <f>IF('Indicator Data'!AY96="No data","x",IF('Indicator Data'!AY96^2&gt;L$136,0,IF('Indicator Data'!AY96^2&lt;L$135,10,(L$136-'Indicator Data'!AY96^2)/(L$136-L$135)*10)))</f>
        <v>8.1220578559608789</v>
      </c>
      <c r="M94" s="2">
        <f>IF(OR('Indicator Data'!AX96=0,'Indicator Data'!AX96="No data"),"x",IF('Indicator Data'!AX96&gt;M$136,0,IF('Indicator Data'!AX96&lt;M$135,10,(M$136-'Indicator Data'!AX96)/(M$136-M$135)*10)))</f>
        <v>4.9700000000000006</v>
      </c>
      <c r="N94" s="2">
        <f>IF('Indicator Data'!AZ96="No data","x",IF('Indicator Data'!AZ96&gt;N$136,0,IF('Indicator Data'!AZ96&lt;N$135,10,(N$136-'Indicator Data'!AZ96)/(N$136-N$135)*10)))</f>
        <v>6.7123699999999999</v>
      </c>
      <c r="O94" s="2">
        <f>IF('Indicator Data'!BA96="No data","x",IF('Indicator Data'!BA96&gt;O$136,0,IF('Indicator Data'!BA96&lt;O$135,10,(O$136-'Indicator Data'!BA96)/(O$136-O$135)*10)))</f>
        <v>6.7855481253021122</v>
      </c>
      <c r="P94" s="3">
        <f t="shared" si="14"/>
        <v>6.6474939953157488</v>
      </c>
      <c r="Q94" s="2">
        <f>IF('Indicator Data'!BB96="No data","x",IF('Indicator Data'!BB96&gt;Q$136,0,IF('Indicator Data'!BB96&lt;Q$135,10,(Q$136-'Indicator Data'!BB96)/(Q$136-Q$135)*10)))</f>
        <v>7.7111111111111121</v>
      </c>
      <c r="R94" s="2">
        <f>IF('Indicator Data'!BC96="No data","x",IF('Indicator Data'!BC96&gt;R$136,0,IF('Indicator Data'!BC96&lt;R$135,10,(R$136-'Indicator Data'!BC96)/(R$136-R$135)*10)))</f>
        <v>7.78</v>
      </c>
      <c r="S94" s="3">
        <f t="shared" si="15"/>
        <v>7.7455555555555566</v>
      </c>
      <c r="T94" s="2">
        <f>IF('Indicator Data'!V96="No data","x",IF('Indicator Data'!V96&gt;T$136,0,IF('Indicator Data'!V96&lt;T$135,10,(T$136-'Indicator Data'!V96)/(T$136-T$135)*10)))</f>
        <v>9</v>
      </c>
      <c r="U94" s="2">
        <f>IF('Indicator Data'!W96="No data","x",IF('Indicator Data'!W96&gt;U$136,0,IF('Indicator Data'!W96&lt;U$135,10,(U$136-'Indicator Data'!W96)/(U$136-U$135)*10)))</f>
        <v>5.1991714742964792</v>
      </c>
      <c r="V94" s="2">
        <f>IF('Indicator Data'!X96="No data","x",IF('Indicator Data'!X96&gt;V$136,0,IF('Indicator Data'!X96&lt;V$135,10,(V$136-'Indicator Data'!X96)/(V$136-V$135)*10)))</f>
        <v>10</v>
      </c>
      <c r="W94" s="2">
        <f>IF('Indicator Data'!AC96="No data","x",IF('Indicator Data'!AC96&gt;W$136,0,IF('Indicator Data'!AC96&lt;W$135,10,(W$136-'Indicator Data'!AC96)/(W$136-W$135)*10)))</f>
        <v>9.6967796610169508</v>
      </c>
      <c r="X94" s="3">
        <f t="shared" si="16"/>
        <v>8.4739877838283579</v>
      </c>
      <c r="Y94" s="5">
        <f t="shared" si="9"/>
        <v>7.6223457782332211</v>
      </c>
      <c r="Z94" s="83"/>
    </row>
    <row r="95" spans="1:26" s="11" customFormat="1" x14ac:dyDescent="0.25">
      <c r="A95" s="11" t="s">
        <v>445</v>
      </c>
      <c r="B95" s="30" t="s">
        <v>14</v>
      </c>
      <c r="C95" s="30" t="s">
        <v>575</v>
      </c>
      <c r="D95" s="2">
        <f>IF('Indicator Data'!AU97="No data","x",IF('Indicator Data'!AU97&gt;D$136,0,IF('Indicator Data'!AU97&lt;D$135,10,(D$136-'Indicator Data'!AU97)/(D$136-D$135)*10)))</f>
        <v>2.75</v>
      </c>
      <c r="E95" s="132">
        <f>(VLOOKUP($B95,'Indicator Data (national)'!$B$5:$BB$13,51,FALSE)+VLOOKUP($B95,'Indicator Data (national)'!$B$5:$BB$13,52,FALSE)+VLOOKUP($B95,'Indicator Data (national)'!$B$5:$BB$13,53,FALSE))/VLOOKUP($B95,'Indicator Data (national)'!$B$5:$BB$13,50,FALSE)*1000000</f>
        <v>1.4333624807396358E-2</v>
      </c>
      <c r="F95" s="2">
        <f t="shared" si="10"/>
        <v>9.8566637519260372</v>
      </c>
      <c r="G95" s="3">
        <f t="shared" si="11"/>
        <v>6.3033318759630186</v>
      </c>
      <c r="H95" s="2">
        <f>IF('Indicator Data'!AW97="No data","x",IF('Indicator Data'!AW97&gt;H$136,0,IF('Indicator Data'!AW97&lt;H$135,10,(H$136-'Indicator Data'!AW97)/(H$136-H$135)*10)))</f>
        <v>7.3</v>
      </c>
      <c r="I95" s="2">
        <f>IF('Indicator Data'!AV97="No data","x",IF('Indicator Data'!AV97&gt;I$136,0,IF('Indicator Data'!AV97&lt;I$135,10,(I$136-'Indicator Data'!AV97)/(I$136-I$135)*10)))</f>
        <v>7.3659999999999997</v>
      </c>
      <c r="J95" s="3">
        <f t="shared" si="12"/>
        <v>7.3330000000000002</v>
      </c>
      <c r="K95" s="5">
        <f t="shared" si="13"/>
        <v>6.8181659379815098</v>
      </c>
      <c r="L95" s="2">
        <f>IF('Indicator Data'!AY97="No data","x",IF('Indicator Data'!AY97^2&gt;L$136,0,IF('Indicator Data'!AY97^2&lt;L$135,10,(L$136-'Indicator Data'!AY97^2)/(L$136-L$135)*10)))</f>
        <v>8.1220578559608789</v>
      </c>
      <c r="M95" s="2">
        <f>IF(OR('Indicator Data'!AX97=0,'Indicator Data'!AX97="No data"),"x",IF('Indicator Data'!AX97&gt;M$136,0,IF('Indicator Data'!AX97&lt;M$135,10,(M$136-'Indicator Data'!AX97)/(M$136-M$135)*10)))</f>
        <v>4.9700000000000006</v>
      </c>
      <c r="N95" s="2">
        <f>IF('Indicator Data'!AZ97="No data","x",IF('Indicator Data'!AZ97&gt;N$136,0,IF('Indicator Data'!AZ97&lt;N$135,10,(N$136-'Indicator Data'!AZ97)/(N$136-N$135)*10)))</f>
        <v>6.7123699999999999</v>
      </c>
      <c r="O95" s="2">
        <f>IF('Indicator Data'!BA97="No data","x",IF('Indicator Data'!BA97&gt;O$136,0,IF('Indicator Data'!BA97&lt;O$135,10,(O$136-'Indicator Data'!BA97)/(O$136-O$135)*10)))</f>
        <v>6.7855481253021122</v>
      </c>
      <c r="P95" s="3">
        <f t="shared" si="14"/>
        <v>6.6474939953157488</v>
      </c>
      <c r="Q95" s="2">
        <f>IF('Indicator Data'!BB97="No data","x",IF('Indicator Data'!BB97&gt;Q$136,0,IF('Indicator Data'!BB97&lt;Q$135,10,(Q$136-'Indicator Data'!BB97)/(Q$136-Q$135)*10)))</f>
        <v>7.7111111111111121</v>
      </c>
      <c r="R95" s="2">
        <f>IF('Indicator Data'!BC97="No data","x",IF('Indicator Data'!BC97&gt;R$136,0,IF('Indicator Data'!BC97&lt;R$135,10,(R$136-'Indicator Data'!BC97)/(R$136-R$135)*10)))</f>
        <v>7.78</v>
      </c>
      <c r="S95" s="3">
        <f t="shared" si="15"/>
        <v>7.7455555555555566</v>
      </c>
      <c r="T95" s="2">
        <f>IF('Indicator Data'!V97="No data","x",IF('Indicator Data'!V97&gt;T$136,0,IF('Indicator Data'!V97&lt;T$135,10,(T$136-'Indicator Data'!V97)/(T$136-T$135)*10)))</f>
        <v>9</v>
      </c>
      <c r="U95" s="2">
        <f>IF('Indicator Data'!W97="No data","x",IF('Indicator Data'!W97&gt;U$136,0,IF('Indicator Data'!W97&lt;U$135,10,(U$136-'Indicator Data'!W97)/(U$136-U$135)*10)))</f>
        <v>3.8019560338477416</v>
      </c>
      <c r="V95" s="2">
        <f>IF('Indicator Data'!X97="No data","x",IF('Indicator Data'!X97&gt;V$136,0,IF('Indicator Data'!X97&lt;V$135,10,(V$136-'Indicator Data'!X97)/(V$136-V$135)*10)))</f>
        <v>10</v>
      </c>
      <c r="W95" s="2">
        <f>IF('Indicator Data'!AC97="No data","x",IF('Indicator Data'!AC97&gt;W$136,0,IF('Indicator Data'!AC97&lt;W$135,10,(W$136-'Indicator Data'!AC97)/(W$136-W$135)*10)))</f>
        <v>9.6967796610169508</v>
      </c>
      <c r="X95" s="3">
        <f t="shared" si="16"/>
        <v>8.124683923716173</v>
      </c>
      <c r="Y95" s="5">
        <f t="shared" si="9"/>
        <v>7.5059111581958264</v>
      </c>
      <c r="Z95" s="83"/>
    </row>
    <row r="96" spans="1:26" s="11" customFormat="1" x14ac:dyDescent="0.25">
      <c r="A96" s="11" t="s">
        <v>446</v>
      </c>
      <c r="B96" s="30" t="s">
        <v>14</v>
      </c>
      <c r="C96" s="30" t="s">
        <v>576</v>
      </c>
      <c r="D96" s="2">
        <f>IF('Indicator Data'!AU98="No data","x",IF('Indicator Data'!AU98&gt;D$136,0,IF('Indicator Data'!AU98&lt;D$135,10,(D$136-'Indicator Data'!AU98)/(D$136-D$135)*10)))</f>
        <v>2.75</v>
      </c>
      <c r="E96" s="132">
        <f>(VLOOKUP($B96,'Indicator Data (national)'!$B$5:$BB$13,51,FALSE)+VLOOKUP($B96,'Indicator Data (national)'!$B$5:$BB$13,52,FALSE)+VLOOKUP($B96,'Indicator Data (national)'!$B$5:$BB$13,53,FALSE))/VLOOKUP($B96,'Indicator Data (national)'!$B$5:$BB$13,50,FALSE)*1000000</f>
        <v>1.4333624807396358E-2</v>
      </c>
      <c r="F96" s="2">
        <f t="shared" si="10"/>
        <v>9.8566637519260372</v>
      </c>
      <c r="G96" s="3">
        <f t="shared" si="11"/>
        <v>6.3033318759630186</v>
      </c>
      <c r="H96" s="2">
        <f>IF('Indicator Data'!AW98="No data","x",IF('Indicator Data'!AW98&gt;H$136,0,IF('Indicator Data'!AW98&lt;H$135,10,(H$136-'Indicator Data'!AW98)/(H$136-H$135)*10)))</f>
        <v>7.3</v>
      </c>
      <c r="I96" s="2">
        <f>IF('Indicator Data'!AV98="No data","x",IF('Indicator Data'!AV98&gt;I$136,0,IF('Indicator Data'!AV98&lt;I$135,10,(I$136-'Indicator Data'!AV98)/(I$136-I$135)*10)))</f>
        <v>7.3659999999999997</v>
      </c>
      <c r="J96" s="3">
        <f t="shared" si="12"/>
        <v>7.3330000000000002</v>
      </c>
      <c r="K96" s="5">
        <f t="shared" si="13"/>
        <v>6.8181659379815098</v>
      </c>
      <c r="L96" s="2">
        <f>IF('Indicator Data'!AY98="No data","x",IF('Indicator Data'!AY98^2&gt;L$136,0,IF('Indicator Data'!AY98^2&lt;L$135,10,(L$136-'Indicator Data'!AY98^2)/(L$136-L$135)*10)))</f>
        <v>8.1220578559608789</v>
      </c>
      <c r="M96" s="2">
        <f>IF(OR('Indicator Data'!AX98=0,'Indicator Data'!AX98="No data"),"x",IF('Indicator Data'!AX98&gt;M$136,0,IF('Indicator Data'!AX98&lt;M$135,10,(M$136-'Indicator Data'!AX98)/(M$136-M$135)*10)))</f>
        <v>4.9700000000000006</v>
      </c>
      <c r="N96" s="2">
        <f>IF('Indicator Data'!AZ98="No data","x",IF('Indicator Data'!AZ98&gt;N$136,0,IF('Indicator Data'!AZ98&lt;N$135,10,(N$136-'Indicator Data'!AZ98)/(N$136-N$135)*10)))</f>
        <v>6.7123699999999999</v>
      </c>
      <c r="O96" s="2">
        <f>IF('Indicator Data'!BA98="No data","x",IF('Indicator Data'!BA98&gt;O$136,0,IF('Indicator Data'!BA98&lt;O$135,10,(O$136-'Indicator Data'!BA98)/(O$136-O$135)*10)))</f>
        <v>6.7855481253021122</v>
      </c>
      <c r="P96" s="3">
        <f t="shared" si="14"/>
        <v>6.6474939953157488</v>
      </c>
      <c r="Q96" s="2">
        <f>IF('Indicator Data'!BB98="No data","x",IF('Indicator Data'!BB98&gt;Q$136,0,IF('Indicator Data'!BB98&lt;Q$135,10,(Q$136-'Indicator Data'!BB98)/(Q$136-Q$135)*10)))</f>
        <v>7.7111111111111121</v>
      </c>
      <c r="R96" s="2">
        <f>IF('Indicator Data'!BC98="No data","x",IF('Indicator Data'!BC98&gt;R$136,0,IF('Indicator Data'!BC98&lt;R$135,10,(R$136-'Indicator Data'!BC98)/(R$136-R$135)*10)))</f>
        <v>7.78</v>
      </c>
      <c r="S96" s="3">
        <f t="shared" si="15"/>
        <v>7.7455555555555566</v>
      </c>
      <c r="T96" s="2">
        <f>IF('Indicator Data'!V98="No data","x",IF('Indicator Data'!V98&gt;T$136,0,IF('Indicator Data'!V98&lt;T$135,10,(T$136-'Indicator Data'!V98)/(T$136-T$135)*10)))</f>
        <v>9</v>
      </c>
      <c r="U96" s="2">
        <f>IF('Indicator Data'!W98="No data","x",IF('Indicator Data'!W98&gt;U$136,0,IF('Indicator Data'!W98&lt;U$135,10,(U$136-'Indicator Data'!W98)/(U$136-U$135)*10)))</f>
        <v>6.4861556307247836</v>
      </c>
      <c r="V96" s="2">
        <f>IF('Indicator Data'!X98="No data","x",IF('Indicator Data'!X98&gt;V$136,0,IF('Indicator Data'!X98&lt;V$135,10,(V$136-'Indicator Data'!X98)/(V$136-V$135)*10)))</f>
        <v>10</v>
      </c>
      <c r="W96" s="2">
        <f>IF('Indicator Data'!AC98="No data","x",IF('Indicator Data'!AC98&gt;W$136,0,IF('Indicator Data'!AC98&lt;W$135,10,(W$136-'Indicator Data'!AC98)/(W$136-W$135)*10)))</f>
        <v>9.6967796610169508</v>
      </c>
      <c r="X96" s="3">
        <f t="shared" si="16"/>
        <v>8.7957338229354338</v>
      </c>
      <c r="Y96" s="5">
        <f t="shared" si="9"/>
        <v>7.7295944579355798</v>
      </c>
      <c r="Z96" s="83"/>
    </row>
    <row r="97" spans="1:26" s="11" customFormat="1" x14ac:dyDescent="0.25">
      <c r="A97" s="11" t="s">
        <v>447</v>
      </c>
      <c r="B97" s="30" t="s">
        <v>14</v>
      </c>
      <c r="C97" s="30" t="s">
        <v>577</v>
      </c>
      <c r="D97" s="2">
        <f>IF('Indicator Data'!AU99="No data","x",IF('Indicator Data'!AU99&gt;D$136,0,IF('Indicator Data'!AU99&lt;D$135,10,(D$136-'Indicator Data'!AU99)/(D$136-D$135)*10)))</f>
        <v>2.75</v>
      </c>
      <c r="E97" s="132">
        <f>(VLOOKUP($B97,'Indicator Data (national)'!$B$5:$BB$13,51,FALSE)+VLOOKUP($B97,'Indicator Data (national)'!$B$5:$BB$13,52,FALSE)+VLOOKUP($B97,'Indicator Data (national)'!$B$5:$BB$13,53,FALSE))/VLOOKUP($B97,'Indicator Data (national)'!$B$5:$BB$13,50,FALSE)*1000000</f>
        <v>1.4333624807396358E-2</v>
      </c>
      <c r="F97" s="2">
        <f t="shared" si="10"/>
        <v>9.8566637519260372</v>
      </c>
      <c r="G97" s="3">
        <f t="shared" si="11"/>
        <v>6.3033318759630186</v>
      </c>
      <c r="H97" s="2">
        <f>IF('Indicator Data'!AW99="No data","x",IF('Indicator Data'!AW99&gt;H$136,0,IF('Indicator Data'!AW99&lt;H$135,10,(H$136-'Indicator Data'!AW99)/(H$136-H$135)*10)))</f>
        <v>7.3</v>
      </c>
      <c r="I97" s="2">
        <f>IF('Indicator Data'!AV99="No data","x",IF('Indicator Data'!AV99&gt;I$136,0,IF('Indicator Data'!AV99&lt;I$135,10,(I$136-'Indicator Data'!AV99)/(I$136-I$135)*10)))</f>
        <v>7.3659999999999997</v>
      </c>
      <c r="J97" s="3">
        <f t="shared" si="12"/>
        <v>7.3330000000000002</v>
      </c>
      <c r="K97" s="5">
        <f t="shared" si="13"/>
        <v>6.8181659379815098</v>
      </c>
      <c r="L97" s="2">
        <f>IF('Indicator Data'!AY99="No data","x",IF('Indicator Data'!AY99^2&gt;L$136,0,IF('Indicator Data'!AY99^2&lt;L$135,10,(L$136-'Indicator Data'!AY99^2)/(L$136-L$135)*10)))</f>
        <v>8.1220578559608789</v>
      </c>
      <c r="M97" s="2">
        <f>IF(OR('Indicator Data'!AX99=0,'Indicator Data'!AX99="No data"),"x",IF('Indicator Data'!AX99&gt;M$136,0,IF('Indicator Data'!AX99&lt;M$135,10,(M$136-'Indicator Data'!AX99)/(M$136-M$135)*10)))</f>
        <v>4.9700000000000006</v>
      </c>
      <c r="N97" s="2">
        <f>IF('Indicator Data'!AZ99="No data","x",IF('Indicator Data'!AZ99&gt;N$136,0,IF('Indicator Data'!AZ99&lt;N$135,10,(N$136-'Indicator Data'!AZ99)/(N$136-N$135)*10)))</f>
        <v>6.7123699999999999</v>
      </c>
      <c r="O97" s="2">
        <f>IF('Indicator Data'!BA99="No data","x",IF('Indicator Data'!BA99&gt;O$136,0,IF('Indicator Data'!BA99&lt;O$135,10,(O$136-'Indicator Data'!BA99)/(O$136-O$135)*10)))</f>
        <v>6.7855481253021122</v>
      </c>
      <c r="P97" s="3">
        <f t="shared" si="14"/>
        <v>6.6474939953157488</v>
      </c>
      <c r="Q97" s="2">
        <f>IF('Indicator Data'!BB99="No data","x",IF('Indicator Data'!BB99&gt;Q$136,0,IF('Indicator Data'!BB99&lt;Q$135,10,(Q$136-'Indicator Data'!BB99)/(Q$136-Q$135)*10)))</f>
        <v>7.7111111111111121</v>
      </c>
      <c r="R97" s="2">
        <f>IF('Indicator Data'!BC99="No data","x",IF('Indicator Data'!BC99&gt;R$136,0,IF('Indicator Data'!BC99&lt;R$135,10,(R$136-'Indicator Data'!BC99)/(R$136-R$135)*10)))</f>
        <v>7.78</v>
      </c>
      <c r="S97" s="3">
        <f t="shared" si="15"/>
        <v>7.7455555555555566</v>
      </c>
      <c r="T97" s="2">
        <f>IF('Indicator Data'!V99="No data","x",IF('Indicator Data'!V99&gt;T$136,0,IF('Indicator Data'!V99&lt;T$135,10,(T$136-'Indicator Data'!V99)/(T$136-T$135)*10)))</f>
        <v>9</v>
      </c>
      <c r="U97" s="2">
        <f>IF('Indicator Data'!W99="No data","x",IF('Indicator Data'!W99&gt;U$136,0,IF('Indicator Data'!W99&lt;U$135,10,(U$136-'Indicator Data'!W99)/(U$136-U$135)*10)))</f>
        <v>4.4999467947816436</v>
      </c>
      <c r="V97" s="2">
        <f>IF('Indicator Data'!X99="No data","x",IF('Indicator Data'!X99&gt;V$136,0,IF('Indicator Data'!X99&lt;V$135,10,(V$136-'Indicator Data'!X99)/(V$136-V$135)*10)))</f>
        <v>10</v>
      </c>
      <c r="W97" s="2">
        <f>IF('Indicator Data'!AC99="No data","x",IF('Indicator Data'!AC99&gt;W$136,0,IF('Indicator Data'!AC99&lt;W$135,10,(W$136-'Indicator Data'!AC99)/(W$136-W$135)*10)))</f>
        <v>9.6967796610169508</v>
      </c>
      <c r="X97" s="3">
        <f t="shared" si="16"/>
        <v>8.2991816139496493</v>
      </c>
      <c r="Y97" s="5">
        <f t="shared" si="9"/>
        <v>7.5640770549403173</v>
      </c>
      <c r="Z97" s="83"/>
    </row>
    <row r="98" spans="1:26" s="11" customFormat="1" x14ac:dyDescent="0.25">
      <c r="A98" s="11" t="s">
        <v>448</v>
      </c>
      <c r="B98" s="30" t="s">
        <v>14</v>
      </c>
      <c r="C98" s="30" t="s">
        <v>578</v>
      </c>
      <c r="D98" s="2">
        <f>IF('Indicator Data'!AU100="No data","x",IF('Indicator Data'!AU100&gt;D$136,0,IF('Indicator Data'!AU100&lt;D$135,10,(D$136-'Indicator Data'!AU100)/(D$136-D$135)*10)))</f>
        <v>2.75</v>
      </c>
      <c r="E98" s="132">
        <f>(VLOOKUP($B98,'Indicator Data (national)'!$B$5:$BB$13,51,FALSE)+VLOOKUP($B98,'Indicator Data (national)'!$B$5:$BB$13,52,FALSE)+VLOOKUP($B98,'Indicator Data (national)'!$B$5:$BB$13,53,FALSE))/VLOOKUP($B98,'Indicator Data (national)'!$B$5:$BB$13,50,FALSE)*1000000</f>
        <v>1.4333624807396358E-2</v>
      </c>
      <c r="F98" s="2">
        <f t="shared" si="10"/>
        <v>9.8566637519260372</v>
      </c>
      <c r="G98" s="3">
        <f t="shared" si="11"/>
        <v>6.3033318759630186</v>
      </c>
      <c r="H98" s="2">
        <f>IF('Indicator Data'!AW100="No data","x",IF('Indicator Data'!AW100&gt;H$136,0,IF('Indicator Data'!AW100&lt;H$135,10,(H$136-'Indicator Data'!AW100)/(H$136-H$135)*10)))</f>
        <v>7.3</v>
      </c>
      <c r="I98" s="2">
        <f>IF('Indicator Data'!AV100="No data","x",IF('Indicator Data'!AV100&gt;I$136,0,IF('Indicator Data'!AV100&lt;I$135,10,(I$136-'Indicator Data'!AV100)/(I$136-I$135)*10)))</f>
        <v>7.3659999999999997</v>
      </c>
      <c r="J98" s="3">
        <f t="shared" si="12"/>
        <v>7.3330000000000002</v>
      </c>
      <c r="K98" s="5">
        <f t="shared" si="13"/>
        <v>6.8181659379815098</v>
      </c>
      <c r="L98" s="2">
        <f>IF('Indicator Data'!AY100="No data","x",IF('Indicator Data'!AY100^2&gt;L$136,0,IF('Indicator Data'!AY100^2&lt;L$135,10,(L$136-'Indicator Data'!AY100^2)/(L$136-L$135)*10)))</f>
        <v>8.1220578559608789</v>
      </c>
      <c r="M98" s="2">
        <f>IF(OR('Indicator Data'!AX100=0,'Indicator Data'!AX100="No data"),"x",IF('Indicator Data'!AX100&gt;M$136,0,IF('Indicator Data'!AX100&lt;M$135,10,(M$136-'Indicator Data'!AX100)/(M$136-M$135)*10)))</f>
        <v>4.9700000000000006</v>
      </c>
      <c r="N98" s="2">
        <f>IF('Indicator Data'!AZ100="No data","x",IF('Indicator Data'!AZ100&gt;N$136,0,IF('Indicator Data'!AZ100&lt;N$135,10,(N$136-'Indicator Data'!AZ100)/(N$136-N$135)*10)))</f>
        <v>6.7123699999999999</v>
      </c>
      <c r="O98" s="2">
        <f>IF('Indicator Data'!BA100="No data","x",IF('Indicator Data'!BA100&gt;O$136,0,IF('Indicator Data'!BA100&lt;O$135,10,(O$136-'Indicator Data'!BA100)/(O$136-O$135)*10)))</f>
        <v>6.7855481253021122</v>
      </c>
      <c r="P98" s="3">
        <f t="shared" si="14"/>
        <v>6.6474939953157488</v>
      </c>
      <c r="Q98" s="2">
        <f>IF('Indicator Data'!BB100="No data","x",IF('Indicator Data'!BB100&gt;Q$136,0,IF('Indicator Data'!BB100&lt;Q$135,10,(Q$136-'Indicator Data'!BB100)/(Q$136-Q$135)*10)))</f>
        <v>7.7111111111111121</v>
      </c>
      <c r="R98" s="2">
        <f>IF('Indicator Data'!BC100="No data","x",IF('Indicator Data'!BC100&gt;R$136,0,IF('Indicator Data'!BC100&lt;R$135,10,(R$136-'Indicator Data'!BC100)/(R$136-R$135)*10)))</f>
        <v>7.78</v>
      </c>
      <c r="S98" s="3">
        <f t="shared" si="15"/>
        <v>7.7455555555555566</v>
      </c>
      <c r="T98" s="2">
        <f>IF('Indicator Data'!V100="No data","x",IF('Indicator Data'!V100&gt;T$136,0,IF('Indicator Data'!V100&lt;T$135,10,(T$136-'Indicator Data'!V100)/(T$136-T$135)*10)))</f>
        <v>9</v>
      </c>
      <c r="U98" s="2">
        <f>IF('Indicator Data'!W100="No data","x",IF('Indicator Data'!W100&gt;U$136,0,IF('Indicator Data'!W100&lt;U$135,10,(U$136-'Indicator Data'!W100)/(U$136-U$135)*10)))</f>
        <v>1.0328529609081427</v>
      </c>
      <c r="V98" s="2">
        <f>IF('Indicator Data'!X100="No data","x",IF('Indicator Data'!X100&gt;V$136,0,IF('Indicator Data'!X100&lt;V$135,10,(V$136-'Indicator Data'!X100)/(V$136-V$135)*10)))</f>
        <v>10</v>
      </c>
      <c r="W98" s="2">
        <f>IF('Indicator Data'!AC100="No data","x",IF('Indicator Data'!AC100&gt;W$136,0,IF('Indicator Data'!AC100&lt;W$135,10,(W$136-'Indicator Data'!AC100)/(W$136-W$135)*10)))</f>
        <v>9.6967796610169508</v>
      </c>
      <c r="X98" s="3">
        <f t="shared" si="16"/>
        <v>7.4324081554812738</v>
      </c>
      <c r="Y98" s="5">
        <f t="shared" si="9"/>
        <v>7.2751525687841934</v>
      </c>
      <c r="Z98" s="83"/>
    </row>
    <row r="99" spans="1:26" s="11" customFormat="1" x14ac:dyDescent="0.25">
      <c r="A99" s="11" t="s">
        <v>449</v>
      </c>
      <c r="B99" s="30" t="s">
        <v>16</v>
      </c>
      <c r="C99" s="30" t="s">
        <v>579</v>
      </c>
      <c r="D99" s="2">
        <f>IF('Indicator Data'!AU101="No data","x",IF('Indicator Data'!AU101&gt;D$136,0,IF('Indicator Data'!AU101&lt;D$135,10,(D$136-'Indicator Data'!AU101)/(D$136-D$135)*10)))</f>
        <v>3.6250000000000004</v>
      </c>
      <c r="E99" s="132">
        <f>(VLOOKUP($B99,'Indicator Data (national)'!$B$5:$BB$13,51,FALSE)+VLOOKUP($B99,'Indicator Data (national)'!$B$5:$BB$13,52,FALSE)+VLOOKUP($B99,'Indicator Data (national)'!$B$5:$BB$13,53,FALSE))/VLOOKUP($B99,'Indicator Data (national)'!$B$5:$BB$13,50,FALSE)*1000000</f>
        <v>0.33876452615073227</v>
      </c>
      <c r="F99" s="2">
        <f t="shared" si="10"/>
        <v>6.6123547384926775</v>
      </c>
      <c r="G99" s="3">
        <f t="shared" si="11"/>
        <v>5.1186773692463392</v>
      </c>
      <c r="H99" s="2">
        <f>IF('Indicator Data'!AW101="No data","x",IF('Indicator Data'!AW101&gt;H$136,0,IF('Indicator Data'!AW101&lt;H$135,10,(H$136-'Indicator Data'!AW101)/(H$136-H$135)*10)))</f>
        <v>5.6999999999999993</v>
      </c>
      <c r="I99" s="2">
        <f>IF('Indicator Data'!AV101="No data","x",IF('Indicator Data'!AV101&gt;I$136,0,IF('Indicator Data'!AV101&lt;I$135,10,(I$136-'Indicator Data'!AV101)/(I$136-I$135)*10)))</f>
        <v>5.97</v>
      </c>
      <c r="J99" s="3">
        <f t="shared" si="12"/>
        <v>5.8349999999999991</v>
      </c>
      <c r="K99" s="5">
        <f t="shared" si="13"/>
        <v>5.4768386846231696</v>
      </c>
      <c r="L99" s="2">
        <f>IF('Indicator Data'!AY101="No data","x",IF('Indicator Data'!AY101^2&gt;L$136,0,IF('Indicator Data'!AY101^2&lt;L$135,10,(L$136-'Indicator Data'!AY101^2)/(L$136-L$135)*10)))</f>
        <v>8.2751583014100003</v>
      </c>
      <c r="M99" s="2">
        <f>IF(OR('Indicator Data'!AX101=0,'Indicator Data'!AX101="No data"),"x",IF('Indicator Data'!AX101&gt;M$136,0,IF('Indicator Data'!AX101&lt;M$135,10,(M$136-'Indicator Data'!AX101)/(M$136-M$135)*10)))</f>
        <v>4.6500000000000004</v>
      </c>
      <c r="N99" s="2">
        <f>IF('Indicator Data'!AZ101="No data","x",IF('Indicator Data'!AZ101&gt;N$136,0,IF('Indicator Data'!AZ101&lt;N$135,10,(N$136-'Indicator Data'!AZ101)/(N$136-N$135)*10)))</f>
        <v>8.0796399999999995</v>
      </c>
      <c r="O99" s="2">
        <f>IF('Indicator Data'!BA101="No data","x",IF('Indicator Data'!BA101&gt;O$136,0,IF('Indicator Data'!BA101&lt;O$135,10,(O$136-'Indicator Data'!BA101)/(O$136-O$135)*10)))</f>
        <v>5.7687635931822925</v>
      </c>
      <c r="P99" s="3">
        <f t="shared" si="14"/>
        <v>6.6933904736480727</v>
      </c>
      <c r="Q99" s="2">
        <f>IF('Indicator Data'!BB101="No data","x",IF('Indicator Data'!BB101&gt;Q$136,0,IF('Indicator Data'!BB101&lt;Q$135,10,(Q$136-'Indicator Data'!BB101)/(Q$136-Q$135)*10)))</f>
        <v>5.4</v>
      </c>
      <c r="R99" s="2">
        <f>IF('Indicator Data'!BC101="No data","x",IF('Indicator Data'!BC101&gt;R$136,0,IF('Indicator Data'!BC101&lt;R$135,10,(R$136-'Indicator Data'!BC101)/(R$136-R$135)*10)))</f>
        <v>5.3199999999999994</v>
      </c>
      <c r="S99" s="3">
        <f t="shared" si="15"/>
        <v>5.3599999999999994</v>
      </c>
      <c r="T99" s="2">
        <f>IF('Indicator Data'!V101="No data","x",IF('Indicator Data'!V101&gt;T$136,0,IF('Indicator Data'!V101&lt;T$135,10,(T$136-'Indicator Data'!V101)/(T$136-T$135)*10)))</f>
        <v>9.85</v>
      </c>
      <c r="U99" s="2">
        <f>IF('Indicator Data'!W101="No data","x",IF('Indicator Data'!W101&gt;U$136,0,IF('Indicator Data'!W101&lt;U$135,10,(U$136-'Indicator Data'!W101)/(U$136-U$135)*10)))</f>
        <v>4.8065713526182545</v>
      </c>
      <c r="V99" s="2">
        <f>IF('Indicator Data'!X101="No data","x",IF('Indicator Data'!X101&gt;V$136,0,IF('Indicator Data'!X101&lt;V$135,10,(V$136-'Indicator Data'!X101)/(V$136-V$135)*10)))</f>
        <v>3.8461538461538463</v>
      </c>
      <c r="W99" s="2">
        <f>IF('Indicator Data'!AC101="No data","x",IF('Indicator Data'!AC101&gt;W$136,0,IF('Indicator Data'!AC101&lt;W$135,10,(W$136-'Indicator Data'!AC101)/(W$136-W$135)*10)))</f>
        <v>9.7677966101694906</v>
      </c>
      <c r="X99" s="3">
        <f t="shared" si="16"/>
        <v>7.0676304522353988</v>
      </c>
      <c r="Y99" s="5">
        <f t="shared" ref="Y99:Y130" si="17">AVERAGE(S99,P99,X99)</f>
        <v>6.3736736419611573</v>
      </c>
      <c r="Z99" s="83"/>
    </row>
    <row r="100" spans="1:26" s="11" customFormat="1" x14ac:dyDescent="0.25">
      <c r="A100" s="11" t="s">
        <v>450</v>
      </c>
      <c r="B100" s="30" t="s">
        <v>16</v>
      </c>
      <c r="C100" s="30" t="s">
        <v>580</v>
      </c>
      <c r="D100" s="2">
        <f>IF('Indicator Data'!AU102="No data","x",IF('Indicator Data'!AU102&gt;D$136,0,IF('Indicator Data'!AU102&lt;D$135,10,(D$136-'Indicator Data'!AU102)/(D$136-D$135)*10)))</f>
        <v>3.6250000000000004</v>
      </c>
      <c r="E100" s="132">
        <f>(VLOOKUP($B100,'Indicator Data (national)'!$B$5:$BB$13,51,FALSE)+VLOOKUP($B100,'Indicator Data (national)'!$B$5:$BB$13,52,FALSE)+VLOOKUP($B100,'Indicator Data (national)'!$B$5:$BB$13,53,FALSE))/VLOOKUP($B100,'Indicator Data (national)'!$B$5:$BB$13,50,FALSE)*1000000</f>
        <v>0.33876452615073227</v>
      </c>
      <c r="F100" s="2">
        <f t="shared" si="10"/>
        <v>6.6123547384926775</v>
      </c>
      <c r="G100" s="3">
        <f t="shared" si="11"/>
        <v>5.1186773692463392</v>
      </c>
      <c r="H100" s="2">
        <f>IF('Indicator Data'!AW102="No data","x",IF('Indicator Data'!AW102&gt;H$136,0,IF('Indicator Data'!AW102&lt;H$135,10,(H$136-'Indicator Data'!AW102)/(H$136-H$135)*10)))</f>
        <v>5.6999999999999993</v>
      </c>
      <c r="I100" s="2">
        <f>IF('Indicator Data'!AV102="No data","x",IF('Indicator Data'!AV102&gt;I$136,0,IF('Indicator Data'!AV102&lt;I$135,10,(I$136-'Indicator Data'!AV102)/(I$136-I$135)*10)))</f>
        <v>5.97</v>
      </c>
      <c r="J100" s="3">
        <f t="shared" si="12"/>
        <v>5.8349999999999991</v>
      </c>
      <c r="K100" s="5">
        <f t="shared" si="13"/>
        <v>5.4768386846231696</v>
      </c>
      <c r="L100" s="2">
        <f>IF('Indicator Data'!AY102="No data","x",IF('Indicator Data'!AY102^2&gt;L$136,0,IF('Indicator Data'!AY102^2&lt;L$135,10,(L$136-'Indicator Data'!AY102^2)/(L$136-L$135)*10)))</f>
        <v>8.2751583014100003</v>
      </c>
      <c r="M100" s="2">
        <f>IF(OR('Indicator Data'!AX102=0,'Indicator Data'!AX102="No data"),"x",IF('Indicator Data'!AX102&gt;M$136,0,IF('Indicator Data'!AX102&lt;M$135,10,(M$136-'Indicator Data'!AX102)/(M$136-M$135)*10)))</f>
        <v>4.6500000000000004</v>
      </c>
      <c r="N100" s="2">
        <f>IF('Indicator Data'!AZ102="No data","x",IF('Indicator Data'!AZ102&gt;N$136,0,IF('Indicator Data'!AZ102&lt;N$135,10,(N$136-'Indicator Data'!AZ102)/(N$136-N$135)*10)))</f>
        <v>8.0796399999999995</v>
      </c>
      <c r="O100" s="2">
        <f>IF('Indicator Data'!BA102="No data","x",IF('Indicator Data'!BA102&gt;O$136,0,IF('Indicator Data'!BA102&lt;O$135,10,(O$136-'Indicator Data'!BA102)/(O$136-O$135)*10)))</f>
        <v>5.7687635931822925</v>
      </c>
      <c r="P100" s="3">
        <f t="shared" si="14"/>
        <v>6.6933904736480727</v>
      </c>
      <c r="Q100" s="2">
        <f>IF('Indicator Data'!BB102="No data","x",IF('Indicator Data'!BB102&gt;Q$136,0,IF('Indicator Data'!BB102&lt;Q$135,10,(Q$136-'Indicator Data'!BB102)/(Q$136-Q$135)*10)))</f>
        <v>5.4</v>
      </c>
      <c r="R100" s="2">
        <f>IF('Indicator Data'!BC102="No data","x",IF('Indicator Data'!BC102&gt;R$136,0,IF('Indicator Data'!BC102&lt;R$135,10,(R$136-'Indicator Data'!BC102)/(R$136-R$135)*10)))</f>
        <v>5.3199999999999994</v>
      </c>
      <c r="S100" s="3">
        <f t="shared" si="15"/>
        <v>5.3599999999999994</v>
      </c>
      <c r="T100" s="2">
        <f>IF('Indicator Data'!V102="No data","x",IF('Indicator Data'!V102&gt;T$136,0,IF('Indicator Data'!V102&lt;T$135,10,(T$136-'Indicator Data'!V102)/(T$136-T$135)*10)))</f>
        <v>9.85</v>
      </c>
      <c r="U100" s="2">
        <f>IF('Indicator Data'!W102="No data","x",IF('Indicator Data'!W102&gt;U$136,0,IF('Indicator Data'!W102&lt;U$135,10,(U$136-'Indicator Data'!W102)/(U$136-U$135)*10)))</f>
        <v>6.6128760572027634</v>
      </c>
      <c r="V100" s="2">
        <f>IF('Indicator Data'!X102="No data","x",IF('Indicator Data'!X102&gt;V$136,0,IF('Indicator Data'!X102&lt;V$135,10,(V$136-'Indicator Data'!X102)/(V$136-V$135)*10)))</f>
        <v>3.8461538461538463</v>
      </c>
      <c r="W100" s="2">
        <f>IF('Indicator Data'!AC102="No data","x",IF('Indicator Data'!AC102&gt;W$136,0,IF('Indicator Data'!AC102&lt;W$135,10,(W$136-'Indicator Data'!AC102)/(W$136-W$135)*10)))</f>
        <v>9.7677966101694906</v>
      </c>
      <c r="X100" s="3">
        <f t="shared" si="16"/>
        <v>7.5192066283815251</v>
      </c>
      <c r="Y100" s="5">
        <f t="shared" si="17"/>
        <v>6.5241990340098654</v>
      </c>
      <c r="Z100" s="83"/>
    </row>
    <row r="101" spans="1:26" s="11" customFormat="1" x14ac:dyDescent="0.25">
      <c r="A101" s="11" t="s">
        <v>451</v>
      </c>
      <c r="B101" s="30" t="s">
        <v>16</v>
      </c>
      <c r="C101" s="30" t="s">
        <v>581</v>
      </c>
      <c r="D101" s="2">
        <f>IF('Indicator Data'!AU103="No data","x",IF('Indicator Data'!AU103&gt;D$136,0,IF('Indicator Data'!AU103&lt;D$135,10,(D$136-'Indicator Data'!AU103)/(D$136-D$135)*10)))</f>
        <v>3.6250000000000004</v>
      </c>
      <c r="E101" s="132">
        <f>(VLOOKUP($B101,'Indicator Data (national)'!$B$5:$BB$13,51,FALSE)+VLOOKUP($B101,'Indicator Data (national)'!$B$5:$BB$13,52,FALSE)+VLOOKUP($B101,'Indicator Data (national)'!$B$5:$BB$13,53,FALSE))/VLOOKUP($B101,'Indicator Data (national)'!$B$5:$BB$13,50,FALSE)*1000000</f>
        <v>0.33876452615073227</v>
      </c>
      <c r="F101" s="2">
        <f t="shared" si="10"/>
        <v>6.6123547384926775</v>
      </c>
      <c r="G101" s="3">
        <f t="shared" si="11"/>
        <v>5.1186773692463392</v>
      </c>
      <c r="H101" s="2">
        <f>IF('Indicator Data'!AW103="No data","x",IF('Indicator Data'!AW103&gt;H$136,0,IF('Indicator Data'!AW103&lt;H$135,10,(H$136-'Indicator Data'!AW103)/(H$136-H$135)*10)))</f>
        <v>5.6999999999999993</v>
      </c>
      <c r="I101" s="2">
        <f>IF('Indicator Data'!AV103="No data","x",IF('Indicator Data'!AV103&gt;I$136,0,IF('Indicator Data'!AV103&lt;I$135,10,(I$136-'Indicator Data'!AV103)/(I$136-I$135)*10)))</f>
        <v>5.97</v>
      </c>
      <c r="J101" s="3">
        <f t="shared" si="12"/>
        <v>5.8349999999999991</v>
      </c>
      <c r="K101" s="5">
        <f t="shared" si="13"/>
        <v>5.4768386846231696</v>
      </c>
      <c r="L101" s="2">
        <f>IF('Indicator Data'!AY103="No data","x",IF('Indicator Data'!AY103^2&gt;L$136,0,IF('Indicator Data'!AY103^2&lt;L$135,10,(L$136-'Indicator Data'!AY103^2)/(L$136-L$135)*10)))</f>
        <v>8.2751583014100003</v>
      </c>
      <c r="M101" s="2">
        <f>IF(OR('Indicator Data'!AX103=0,'Indicator Data'!AX103="No data"),"x",IF('Indicator Data'!AX103&gt;M$136,0,IF('Indicator Data'!AX103&lt;M$135,10,(M$136-'Indicator Data'!AX103)/(M$136-M$135)*10)))</f>
        <v>4.6500000000000004</v>
      </c>
      <c r="N101" s="2">
        <f>IF('Indicator Data'!AZ103="No data","x",IF('Indicator Data'!AZ103&gt;N$136,0,IF('Indicator Data'!AZ103&lt;N$135,10,(N$136-'Indicator Data'!AZ103)/(N$136-N$135)*10)))</f>
        <v>8.0796399999999995</v>
      </c>
      <c r="O101" s="2">
        <f>IF('Indicator Data'!BA103="No data","x",IF('Indicator Data'!BA103&gt;O$136,0,IF('Indicator Data'!BA103&lt;O$135,10,(O$136-'Indicator Data'!BA103)/(O$136-O$135)*10)))</f>
        <v>5.7687635931822925</v>
      </c>
      <c r="P101" s="3">
        <f t="shared" si="14"/>
        <v>6.6933904736480727</v>
      </c>
      <c r="Q101" s="2">
        <f>IF('Indicator Data'!BB103="No data","x",IF('Indicator Data'!BB103&gt;Q$136,0,IF('Indicator Data'!BB103&lt;Q$135,10,(Q$136-'Indicator Data'!BB103)/(Q$136-Q$135)*10)))</f>
        <v>5.4</v>
      </c>
      <c r="R101" s="2">
        <f>IF('Indicator Data'!BC103="No data","x",IF('Indicator Data'!BC103&gt;R$136,0,IF('Indicator Data'!BC103&lt;R$135,10,(R$136-'Indicator Data'!BC103)/(R$136-R$135)*10)))</f>
        <v>5.3199999999999994</v>
      </c>
      <c r="S101" s="3">
        <f t="shared" si="15"/>
        <v>5.3599999999999994</v>
      </c>
      <c r="T101" s="2">
        <f>IF('Indicator Data'!V103="No data","x",IF('Indicator Data'!V103&gt;T$136,0,IF('Indicator Data'!V103&lt;T$135,10,(T$136-'Indicator Data'!V103)/(T$136-T$135)*10)))</f>
        <v>9.85</v>
      </c>
      <c r="U101" s="2">
        <f>IF('Indicator Data'!W103="No data","x",IF('Indicator Data'!W103&gt;U$136,0,IF('Indicator Data'!W103&lt;U$135,10,(U$136-'Indicator Data'!W103)/(U$136-U$135)*10)))</f>
        <v>6.1763146820248913</v>
      </c>
      <c r="V101" s="2">
        <f>IF('Indicator Data'!X103="No data","x",IF('Indicator Data'!X103&gt;V$136,0,IF('Indicator Data'!X103&lt;V$135,10,(V$136-'Indicator Data'!X103)/(V$136-V$135)*10)))</f>
        <v>3.8461538461538463</v>
      </c>
      <c r="W101" s="2">
        <f>IF('Indicator Data'!AC103="No data","x",IF('Indicator Data'!AC103&gt;W$136,0,IF('Indicator Data'!AC103&lt;W$135,10,(W$136-'Indicator Data'!AC103)/(W$136-W$135)*10)))</f>
        <v>9.7677966101694906</v>
      </c>
      <c r="X101" s="3">
        <f t="shared" si="16"/>
        <v>7.4100662845870575</v>
      </c>
      <c r="Y101" s="5">
        <f t="shared" si="17"/>
        <v>6.4878189194117093</v>
      </c>
      <c r="Z101" s="83"/>
    </row>
    <row r="102" spans="1:26" s="11" customFormat="1" x14ac:dyDescent="0.25">
      <c r="A102" s="11" t="s">
        <v>452</v>
      </c>
      <c r="B102" s="30" t="s">
        <v>16</v>
      </c>
      <c r="C102" s="30" t="s">
        <v>582</v>
      </c>
      <c r="D102" s="2">
        <f>IF('Indicator Data'!AU104="No data","x",IF('Indicator Data'!AU104&gt;D$136,0,IF('Indicator Data'!AU104&lt;D$135,10,(D$136-'Indicator Data'!AU104)/(D$136-D$135)*10)))</f>
        <v>3.6250000000000004</v>
      </c>
      <c r="E102" s="132">
        <f>(VLOOKUP($B102,'Indicator Data (national)'!$B$5:$BB$13,51,FALSE)+VLOOKUP($B102,'Indicator Data (national)'!$B$5:$BB$13,52,FALSE)+VLOOKUP($B102,'Indicator Data (national)'!$B$5:$BB$13,53,FALSE))/VLOOKUP($B102,'Indicator Data (national)'!$B$5:$BB$13,50,FALSE)*1000000</f>
        <v>0.33876452615073227</v>
      </c>
      <c r="F102" s="2">
        <f t="shared" si="10"/>
        <v>6.6123547384926775</v>
      </c>
      <c r="G102" s="3">
        <f t="shared" si="11"/>
        <v>5.1186773692463392</v>
      </c>
      <c r="H102" s="2">
        <f>IF('Indicator Data'!AW104="No data","x",IF('Indicator Data'!AW104&gt;H$136,0,IF('Indicator Data'!AW104&lt;H$135,10,(H$136-'Indicator Data'!AW104)/(H$136-H$135)*10)))</f>
        <v>5.6999999999999993</v>
      </c>
      <c r="I102" s="2">
        <f>IF('Indicator Data'!AV104="No data","x",IF('Indicator Data'!AV104&gt;I$136,0,IF('Indicator Data'!AV104&lt;I$135,10,(I$136-'Indicator Data'!AV104)/(I$136-I$135)*10)))</f>
        <v>5.97</v>
      </c>
      <c r="J102" s="3">
        <f t="shared" si="12"/>
        <v>5.8349999999999991</v>
      </c>
      <c r="K102" s="5">
        <f t="shared" si="13"/>
        <v>5.4768386846231696</v>
      </c>
      <c r="L102" s="2">
        <f>IF('Indicator Data'!AY104="No data","x",IF('Indicator Data'!AY104^2&gt;L$136,0,IF('Indicator Data'!AY104^2&lt;L$135,10,(L$136-'Indicator Data'!AY104^2)/(L$136-L$135)*10)))</f>
        <v>8.2751583014100003</v>
      </c>
      <c r="M102" s="2">
        <f>IF(OR('Indicator Data'!AX104=0,'Indicator Data'!AX104="No data"),"x",IF('Indicator Data'!AX104&gt;M$136,0,IF('Indicator Data'!AX104&lt;M$135,10,(M$136-'Indicator Data'!AX104)/(M$136-M$135)*10)))</f>
        <v>4.6500000000000004</v>
      </c>
      <c r="N102" s="2">
        <f>IF('Indicator Data'!AZ104="No data","x",IF('Indicator Data'!AZ104&gt;N$136,0,IF('Indicator Data'!AZ104&lt;N$135,10,(N$136-'Indicator Data'!AZ104)/(N$136-N$135)*10)))</f>
        <v>8.0796399999999995</v>
      </c>
      <c r="O102" s="2">
        <f>IF('Indicator Data'!BA104="No data","x",IF('Indicator Data'!BA104&gt;O$136,0,IF('Indicator Data'!BA104&lt;O$135,10,(O$136-'Indicator Data'!BA104)/(O$136-O$135)*10)))</f>
        <v>5.7687635931822925</v>
      </c>
      <c r="P102" s="3">
        <f t="shared" si="14"/>
        <v>6.6933904736480727</v>
      </c>
      <c r="Q102" s="2">
        <f>IF('Indicator Data'!BB104="No data","x",IF('Indicator Data'!BB104&gt;Q$136,0,IF('Indicator Data'!BB104&lt;Q$135,10,(Q$136-'Indicator Data'!BB104)/(Q$136-Q$135)*10)))</f>
        <v>5.4</v>
      </c>
      <c r="R102" s="2">
        <f>IF('Indicator Data'!BC104="No data","x",IF('Indicator Data'!BC104&gt;R$136,0,IF('Indicator Data'!BC104&lt;R$135,10,(R$136-'Indicator Data'!BC104)/(R$136-R$135)*10)))</f>
        <v>5.3199999999999994</v>
      </c>
      <c r="S102" s="3">
        <f t="shared" si="15"/>
        <v>5.3599999999999994</v>
      </c>
      <c r="T102" s="2">
        <f>IF('Indicator Data'!V104="No data","x",IF('Indicator Data'!V104&gt;T$136,0,IF('Indicator Data'!V104&lt;T$135,10,(T$136-'Indicator Data'!V104)/(T$136-T$135)*10)))</f>
        <v>9.85</v>
      </c>
      <c r="U102" s="2">
        <f>IF('Indicator Data'!W104="No data","x",IF('Indicator Data'!W104&gt;U$136,0,IF('Indicator Data'!W104&lt;U$135,10,(U$136-'Indicator Data'!W104)/(U$136-U$135)*10)))</f>
        <v>4.7296884634224154</v>
      </c>
      <c r="V102" s="2">
        <f>IF('Indicator Data'!X104="No data","x",IF('Indicator Data'!X104&gt;V$136,0,IF('Indicator Data'!X104&lt;V$135,10,(V$136-'Indicator Data'!X104)/(V$136-V$135)*10)))</f>
        <v>3.8461538461538463</v>
      </c>
      <c r="W102" s="2">
        <f>IF('Indicator Data'!AC104="No data","x",IF('Indicator Data'!AC104&gt;W$136,0,IF('Indicator Data'!AC104&lt;W$135,10,(W$136-'Indicator Data'!AC104)/(W$136-W$135)*10)))</f>
        <v>9.7677966101694906</v>
      </c>
      <c r="X102" s="3">
        <f t="shared" si="16"/>
        <v>7.0484097299364388</v>
      </c>
      <c r="Y102" s="5">
        <f t="shared" si="17"/>
        <v>6.3672667345281697</v>
      </c>
      <c r="Z102" s="83"/>
    </row>
    <row r="103" spans="1:26" s="11" customFormat="1" x14ac:dyDescent="0.25">
      <c r="A103" s="11" t="s">
        <v>453</v>
      </c>
      <c r="B103" s="30" t="s">
        <v>16</v>
      </c>
      <c r="C103" s="30" t="s">
        <v>583</v>
      </c>
      <c r="D103" s="2">
        <f>IF('Indicator Data'!AU105="No data","x",IF('Indicator Data'!AU105&gt;D$136,0,IF('Indicator Data'!AU105&lt;D$135,10,(D$136-'Indicator Data'!AU105)/(D$136-D$135)*10)))</f>
        <v>3.6250000000000004</v>
      </c>
      <c r="E103" s="132">
        <f>(VLOOKUP($B103,'Indicator Data (national)'!$B$5:$BB$13,51,FALSE)+VLOOKUP($B103,'Indicator Data (national)'!$B$5:$BB$13,52,FALSE)+VLOOKUP($B103,'Indicator Data (national)'!$B$5:$BB$13,53,FALSE))/VLOOKUP($B103,'Indicator Data (national)'!$B$5:$BB$13,50,FALSE)*1000000</f>
        <v>0.33876452615073227</v>
      </c>
      <c r="F103" s="2">
        <f t="shared" si="10"/>
        <v>6.6123547384926775</v>
      </c>
      <c r="G103" s="3">
        <f t="shared" si="11"/>
        <v>5.1186773692463392</v>
      </c>
      <c r="H103" s="2">
        <f>IF('Indicator Data'!AW105="No data","x",IF('Indicator Data'!AW105&gt;H$136,0,IF('Indicator Data'!AW105&lt;H$135,10,(H$136-'Indicator Data'!AW105)/(H$136-H$135)*10)))</f>
        <v>5.6999999999999993</v>
      </c>
      <c r="I103" s="2">
        <f>IF('Indicator Data'!AV105="No data","x",IF('Indicator Data'!AV105&gt;I$136,0,IF('Indicator Data'!AV105&lt;I$135,10,(I$136-'Indicator Data'!AV105)/(I$136-I$135)*10)))</f>
        <v>5.97</v>
      </c>
      <c r="J103" s="3">
        <f t="shared" si="12"/>
        <v>5.8349999999999991</v>
      </c>
      <c r="K103" s="5">
        <f t="shared" si="13"/>
        <v>5.4768386846231696</v>
      </c>
      <c r="L103" s="2">
        <f>IF('Indicator Data'!AY105="No data","x",IF('Indicator Data'!AY105^2&gt;L$136,0,IF('Indicator Data'!AY105^2&lt;L$135,10,(L$136-'Indicator Data'!AY105^2)/(L$136-L$135)*10)))</f>
        <v>8.2751583014100003</v>
      </c>
      <c r="M103" s="2">
        <f>IF(OR('Indicator Data'!AX105=0,'Indicator Data'!AX105="No data"),"x",IF('Indicator Data'!AX105&gt;M$136,0,IF('Indicator Data'!AX105&lt;M$135,10,(M$136-'Indicator Data'!AX105)/(M$136-M$135)*10)))</f>
        <v>4.6500000000000004</v>
      </c>
      <c r="N103" s="2">
        <f>IF('Indicator Data'!AZ105="No data","x",IF('Indicator Data'!AZ105&gt;N$136,0,IF('Indicator Data'!AZ105&lt;N$135,10,(N$136-'Indicator Data'!AZ105)/(N$136-N$135)*10)))</f>
        <v>8.0796399999999995</v>
      </c>
      <c r="O103" s="2">
        <f>IF('Indicator Data'!BA105="No data","x",IF('Indicator Data'!BA105&gt;O$136,0,IF('Indicator Data'!BA105&lt;O$135,10,(O$136-'Indicator Data'!BA105)/(O$136-O$135)*10)))</f>
        <v>5.7687635931822925</v>
      </c>
      <c r="P103" s="3">
        <f t="shared" si="14"/>
        <v>6.6933904736480727</v>
      </c>
      <c r="Q103" s="2">
        <f>IF('Indicator Data'!BB105="No data","x",IF('Indicator Data'!BB105&gt;Q$136,0,IF('Indicator Data'!BB105&lt;Q$135,10,(Q$136-'Indicator Data'!BB105)/(Q$136-Q$135)*10)))</f>
        <v>5.4</v>
      </c>
      <c r="R103" s="2">
        <f>IF('Indicator Data'!BC105="No data","x",IF('Indicator Data'!BC105&gt;R$136,0,IF('Indicator Data'!BC105&lt;R$135,10,(R$136-'Indicator Data'!BC105)/(R$136-R$135)*10)))</f>
        <v>5.3199999999999994</v>
      </c>
      <c r="S103" s="3">
        <f t="shared" si="15"/>
        <v>5.3599999999999994</v>
      </c>
      <c r="T103" s="2">
        <f>IF('Indicator Data'!V105="No data","x",IF('Indicator Data'!V105&gt;T$136,0,IF('Indicator Data'!V105&lt;T$135,10,(T$136-'Indicator Data'!V105)/(T$136-T$135)*10)))</f>
        <v>9.85</v>
      </c>
      <c r="U103" s="2">
        <f>IF('Indicator Data'!W105="No data","x",IF('Indicator Data'!W105&gt;U$136,0,IF('Indicator Data'!W105&lt;U$135,10,(U$136-'Indicator Data'!W105)/(U$136-U$135)*10)))</f>
        <v>7.3260442799546492</v>
      </c>
      <c r="V103" s="2">
        <f>IF('Indicator Data'!X105="No data","x",IF('Indicator Data'!X105&gt;V$136,0,IF('Indicator Data'!X105&lt;V$135,10,(V$136-'Indicator Data'!X105)/(V$136-V$135)*10)))</f>
        <v>3.8461538461538463</v>
      </c>
      <c r="W103" s="2">
        <f>IF('Indicator Data'!AC105="No data","x",IF('Indicator Data'!AC105&gt;W$136,0,IF('Indicator Data'!AC105&lt;W$135,10,(W$136-'Indicator Data'!AC105)/(W$136-W$135)*10)))</f>
        <v>9.7677966101694906</v>
      </c>
      <c r="X103" s="3">
        <f t="shared" si="16"/>
        <v>7.6974986840694974</v>
      </c>
      <c r="Y103" s="5">
        <f t="shared" si="17"/>
        <v>6.5836297192391902</v>
      </c>
      <c r="Z103" s="83"/>
    </row>
    <row r="104" spans="1:26" s="11" customFormat="1" x14ac:dyDescent="0.25">
      <c r="A104" s="11" t="s">
        <v>454</v>
      </c>
      <c r="B104" s="30" t="s">
        <v>16</v>
      </c>
      <c r="C104" s="30" t="s">
        <v>584</v>
      </c>
      <c r="D104" s="2">
        <f>IF('Indicator Data'!AU106="No data","x",IF('Indicator Data'!AU106&gt;D$136,0,IF('Indicator Data'!AU106&lt;D$135,10,(D$136-'Indicator Data'!AU106)/(D$136-D$135)*10)))</f>
        <v>3.6250000000000004</v>
      </c>
      <c r="E104" s="132">
        <f>(VLOOKUP($B104,'Indicator Data (national)'!$B$5:$BB$13,51,FALSE)+VLOOKUP($B104,'Indicator Data (national)'!$B$5:$BB$13,52,FALSE)+VLOOKUP($B104,'Indicator Data (national)'!$B$5:$BB$13,53,FALSE))/VLOOKUP($B104,'Indicator Data (national)'!$B$5:$BB$13,50,FALSE)*1000000</f>
        <v>0.33876452615073227</v>
      </c>
      <c r="F104" s="2">
        <f t="shared" si="10"/>
        <v>6.6123547384926775</v>
      </c>
      <c r="G104" s="3">
        <f t="shared" si="11"/>
        <v>5.1186773692463392</v>
      </c>
      <c r="H104" s="2">
        <f>IF('Indicator Data'!AW106="No data","x",IF('Indicator Data'!AW106&gt;H$136,0,IF('Indicator Data'!AW106&lt;H$135,10,(H$136-'Indicator Data'!AW106)/(H$136-H$135)*10)))</f>
        <v>5.6999999999999993</v>
      </c>
      <c r="I104" s="2">
        <f>IF('Indicator Data'!AV106="No data","x",IF('Indicator Data'!AV106&gt;I$136,0,IF('Indicator Data'!AV106&lt;I$135,10,(I$136-'Indicator Data'!AV106)/(I$136-I$135)*10)))</f>
        <v>5.97</v>
      </c>
      <c r="J104" s="3">
        <f t="shared" si="12"/>
        <v>5.8349999999999991</v>
      </c>
      <c r="K104" s="5">
        <f t="shared" si="13"/>
        <v>5.4768386846231696</v>
      </c>
      <c r="L104" s="2">
        <f>IF('Indicator Data'!AY106="No data","x",IF('Indicator Data'!AY106^2&gt;L$136,0,IF('Indicator Data'!AY106^2&lt;L$135,10,(L$136-'Indicator Data'!AY106^2)/(L$136-L$135)*10)))</f>
        <v>8.2751583014100003</v>
      </c>
      <c r="M104" s="2">
        <f>IF(OR('Indicator Data'!AX106=0,'Indicator Data'!AX106="No data"),"x",IF('Indicator Data'!AX106&gt;M$136,0,IF('Indicator Data'!AX106&lt;M$135,10,(M$136-'Indicator Data'!AX106)/(M$136-M$135)*10)))</f>
        <v>4.6500000000000004</v>
      </c>
      <c r="N104" s="2">
        <f>IF('Indicator Data'!AZ106="No data","x",IF('Indicator Data'!AZ106&gt;N$136,0,IF('Indicator Data'!AZ106&lt;N$135,10,(N$136-'Indicator Data'!AZ106)/(N$136-N$135)*10)))</f>
        <v>8.0796399999999995</v>
      </c>
      <c r="O104" s="2">
        <f>IF('Indicator Data'!BA106="No data","x",IF('Indicator Data'!BA106&gt;O$136,0,IF('Indicator Data'!BA106&lt;O$135,10,(O$136-'Indicator Data'!BA106)/(O$136-O$135)*10)))</f>
        <v>5.7687635931822925</v>
      </c>
      <c r="P104" s="3">
        <f t="shared" si="14"/>
        <v>6.6933904736480727</v>
      </c>
      <c r="Q104" s="2">
        <f>IF('Indicator Data'!BB106="No data","x",IF('Indicator Data'!BB106&gt;Q$136,0,IF('Indicator Data'!BB106&lt;Q$135,10,(Q$136-'Indicator Data'!BB106)/(Q$136-Q$135)*10)))</f>
        <v>5.4</v>
      </c>
      <c r="R104" s="2">
        <f>IF('Indicator Data'!BC106="No data","x",IF('Indicator Data'!BC106&gt;R$136,0,IF('Indicator Data'!BC106&lt;R$135,10,(R$136-'Indicator Data'!BC106)/(R$136-R$135)*10)))</f>
        <v>5.3199999999999994</v>
      </c>
      <c r="S104" s="3">
        <f t="shared" si="15"/>
        <v>5.3599999999999994</v>
      </c>
      <c r="T104" s="2">
        <f>IF('Indicator Data'!V106="No data","x",IF('Indicator Data'!V106&gt;T$136,0,IF('Indicator Data'!V106&lt;T$135,10,(T$136-'Indicator Data'!V106)/(T$136-T$135)*10)))</f>
        <v>9.85</v>
      </c>
      <c r="U104" s="2">
        <f>IF('Indicator Data'!W106="No data","x",IF('Indicator Data'!W106&gt;U$136,0,IF('Indicator Data'!W106&lt;U$135,10,(U$136-'Indicator Data'!W106)/(U$136-U$135)*10)))</f>
        <v>5.3877724517906342</v>
      </c>
      <c r="V104" s="2">
        <f>IF('Indicator Data'!X106="No data","x",IF('Indicator Data'!X106&gt;V$136,0,IF('Indicator Data'!X106&lt;V$135,10,(V$136-'Indicator Data'!X106)/(V$136-V$135)*10)))</f>
        <v>3.8461538461538463</v>
      </c>
      <c r="W104" s="2">
        <f>IF('Indicator Data'!AC106="No data","x",IF('Indicator Data'!AC106&gt;W$136,0,IF('Indicator Data'!AC106&lt;W$135,10,(W$136-'Indicator Data'!AC106)/(W$136-W$135)*10)))</f>
        <v>9.7677966101694906</v>
      </c>
      <c r="X104" s="3">
        <f t="shared" si="16"/>
        <v>7.2129307270284935</v>
      </c>
      <c r="Y104" s="5">
        <f t="shared" si="17"/>
        <v>6.4221070668921882</v>
      </c>
      <c r="Z104" s="83"/>
    </row>
    <row r="105" spans="1:26" s="11" customFormat="1" x14ac:dyDescent="0.25">
      <c r="A105" s="11" t="s">
        <v>455</v>
      </c>
      <c r="B105" s="30" t="s">
        <v>16</v>
      </c>
      <c r="C105" s="30" t="s">
        <v>585</v>
      </c>
      <c r="D105" s="2">
        <f>IF('Indicator Data'!AU107="No data","x",IF('Indicator Data'!AU107&gt;D$136,0,IF('Indicator Data'!AU107&lt;D$135,10,(D$136-'Indicator Data'!AU107)/(D$136-D$135)*10)))</f>
        <v>3.6250000000000004</v>
      </c>
      <c r="E105" s="132">
        <f>(VLOOKUP($B105,'Indicator Data (national)'!$B$5:$BB$13,51,FALSE)+VLOOKUP($B105,'Indicator Data (national)'!$B$5:$BB$13,52,FALSE)+VLOOKUP($B105,'Indicator Data (national)'!$B$5:$BB$13,53,FALSE))/VLOOKUP($B105,'Indicator Data (national)'!$B$5:$BB$13,50,FALSE)*1000000</f>
        <v>0.33876452615073227</v>
      </c>
      <c r="F105" s="2">
        <f t="shared" si="10"/>
        <v>6.6123547384926775</v>
      </c>
      <c r="G105" s="3">
        <f t="shared" si="11"/>
        <v>5.1186773692463392</v>
      </c>
      <c r="H105" s="2">
        <f>IF('Indicator Data'!AW107="No data","x",IF('Indicator Data'!AW107&gt;H$136,0,IF('Indicator Data'!AW107&lt;H$135,10,(H$136-'Indicator Data'!AW107)/(H$136-H$135)*10)))</f>
        <v>5.6999999999999993</v>
      </c>
      <c r="I105" s="2">
        <f>IF('Indicator Data'!AV107="No data","x",IF('Indicator Data'!AV107&gt;I$136,0,IF('Indicator Data'!AV107&lt;I$135,10,(I$136-'Indicator Data'!AV107)/(I$136-I$135)*10)))</f>
        <v>5.97</v>
      </c>
      <c r="J105" s="3">
        <f t="shared" si="12"/>
        <v>5.8349999999999991</v>
      </c>
      <c r="K105" s="5">
        <f t="shared" si="13"/>
        <v>5.4768386846231696</v>
      </c>
      <c r="L105" s="2">
        <f>IF('Indicator Data'!AY107="No data","x",IF('Indicator Data'!AY107^2&gt;L$136,0,IF('Indicator Data'!AY107^2&lt;L$135,10,(L$136-'Indicator Data'!AY107^2)/(L$136-L$135)*10)))</f>
        <v>8.2751583014100003</v>
      </c>
      <c r="M105" s="2">
        <f>IF(OR('Indicator Data'!AX107=0,'Indicator Data'!AX107="No data"),"x",IF('Indicator Data'!AX107&gt;M$136,0,IF('Indicator Data'!AX107&lt;M$135,10,(M$136-'Indicator Data'!AX107)/(M$136-M$135)*10)))</f>
        <v>4.6500000000000004</v>
      </c>
      <c r="N105" s="2">
        <f>IF('Indicator Data'!AZ107="No data","x",IF('Indicator Data'!AZ107&gt;N$136,0,IF('Indicator Data'!AZ107&lt;N$135,10,(N$136-'Indicator Data'!AZ107)/(N$136-N$135)*10)))</f>
        <v>8.0796399999999995</v>
      </c>
      <c r="O105" s="2">
        <f>IF('Indicator Data'!BA107="No data","x",IF('Indicator Data'!BA107&gt;O$136,0,IF('Indicator Data'!BA107&lt;O$135,10,(O$136-'Indicator Data'!BA107)/(O$136-O$135)*10)))</f>
        <v>5.7687635931822925</v>
      </c>
      <c r="P105" s="3">
        <f t="shared" si="14"/>
        <v>6.6933904736480727</v>
      </c>
      <c r="Q105" s="2">
        <f>IF('Indicator Data'!BB107="No data","x",IF('Indicator Data'!BB107&gt;Q$136,0,IF('Indicator Data'!BB107&lt;Q$135,10,(Q$136-'Indicator Data'!BB107)/(Q$136-Q$135)*10)))</f>
        <v>5.4</v>
      </c>
      <c r="R105" s="2">
        <f>IF('Indicator Data'!BC107="No data","x",IF('Indicator Data'!BC107&gt;R$136,0,IF('Indicator Data'!BC107&lt;R$135,10,(R$136-'Indicator Data'!BC107)/(R$136-R$135)*10)))</f>
        <v>5.3199999999999994</v>
      </c>
      <c r="S105" s="3">
        <f t="shared" si="15"/>
        <v>5.3599999999999994</v>
      </c>
      <c r="T105" s="2">
        <f>IF('Indicator Data'!V107="No data","x",IF('Indicator Data'!V107&gt;T$136,0,IF('Indicator Data'!V107&lt;T$135,10,(T$136-'Indicator Data'!V107)/(T$136-T$135)*10)))</f>
        <v>9.85</v>
      </c>
      <c r="U105" s="2">
        <f>IF('Indicator Data'!W107="No data","x",IF('Indicator Data'!W107&gt;U$136,0,IF('Indicator Data'!W107&lt;U$135,10,(U$136-'Indicator Data'!W107)/(U$136-U$135)*10)))</f>
        <v>4.6684532897993867</v>
      </c>
      <c r="V105" s="2">
        <f>IF('Indicator Data'!X107="No data","x",IF('Indicator Data'!X107&gt;V$136,0,IF('Indicator Data'!X107&lt;V$135,10,(V$136-'Indicator Data'!X107)/(V$136-V$135)*10)))</f>
        <v>3.8461538461538463</v>
      </c>
      <c r="W105" s="2">
        <f>IF('Indicator Data'!AC107="No data","x",IF('Indicator Data'!AC107&gt;W$136,0,IF('Indicator Data'!AC107&lt;W$135,10,(W$136-'Indicator Data'!AC107)/(W$136-W$135)*10)))</f>
        <v>9.7677966101694906</v>
      </c>
      <c r="X105" s="3">
        <f t="shared" si="16"/>
        <v>7.0331009365306816</v>
      </c>
      <c r="Y105" s="5">
        <f t="shared" si="17"/>
        <v>6.3621638033929173</v>
      </c>
      <c r="Z105" s="83"/>
    </row>
    <row r="106" spans="1:26" s="11" customFormat="1" x14ac:dyDescent="0.25">
      <c r="A106" s="11" t="s">
        <v>456</v>
      </c>
      <c r="B106" s="30" t="s">
        <v>16</v>
      </c>
      <c r="C106" s="30" t="s">
        <v>586</v>
      </c>
      <c r="D106" s="2">
        <f>IF('Indicator Data'!AU108="No data","x",IF('Indicator Data'!AU108&gt;D$136,0,IF('Indicator Data'!AU108&lt;D$135,10,(D$136-'Indicator Data'!AU108)/(D$136-D$135)*10)))</f>
        <v>3.6250000000000004</v>
      </c>
      <c r="E106" s="132">
        <f>(VLOOKUP($B106,'Indicator Data (national)'!$B$5:$BB$13,51,FALSE)+VLOOKUP($B106,'Indicator Data (national)'!$B$5:$BB$13,52,FALSE)+VLOOKUP($B106,'Indicator Data (national)'!$B$5:$BB$13,53,FALSE))/VLOOKUP($B106,'Indicator Data (national)'!$B$5:$BB$13,50,FALSE)*1000000</f>
        <v>0.33876452615073227</v>
      </c>
      <c r="F106" s="2">
        <f t="shared" si="10"/>
        <v>6.6123547384926775</v>
      </c>
      <c r="G106" s="3">
        <f t="shared" si="11"/>
        <v>5.1186773692463392</v>
      </c>
      <c r="H106" s="2">
        <f>IF('Indicator Data'!AW108="No data","x",IF('Indicator Data'!AW108&gt;H$136,0,IF('Indicator Data'!AW108&lt;H$135,10,(H$136-'Indicator Data'!AW108)/(H$136-H$135)*10)))</f>
        <v>5.6999999999999993</v>
      </c>
      <c r="I106" s="2">
        <f>IF('Indicator Data'!AV108="No data","x",IF('Indicator Data'!AV108&gt;I$136,0,IF('Indicator Data'!AV108&lt;I$135,10,(I$136-'Indicator Data'!AV108)/(I$136-I$135)*10)))</f>
        <v>5.97</v>
      </c>
      <c r="J106" s="3">
        <f t="shared" si="12"/>
        <v>5.8349999999999991</v>
      </c>
      <c r="K106" s="5">
        <f t="shared" si="13"/>
        <v>5.4768386846231696</v>
      </c>
      <c r="L106" s="2">
        <f>IF('Indicator Data'!AY108="No data","x",IF('Indicator Data'!AY108^2&gt;L$136,0,IF('Indicator Data'!AY108^2&lt;L$135,10,(L$136-'Indicator Data'!AY108^2)/(L$136-L$135)*10)))</f>
        <v>8.2751583014100003</v>
      </c>
      <c r="M106" s="2">
        <f>IF(OR('Indicator Data'!AX108=0,'Indicator Data'!AX108="No data"),"x",IF('Indicator Data'!AX108&gt;M$136,0,IF('Indicator Data'!AX108&lt;M$135,10,(M$136-'Indicator Data'!AX108)/(M$136-M$135)*10)))</f>
        <v>4.6500000000000004</v>
      </c>
      <c r="N106" s="2">
        <f>IF('Indicator Data'!AZ108="No data","x",IF('Indicator Data'!AZ108&gt;N$136,0,IF('Indicator Data'!AZ108&lt;N$135,10,(N$136-'Indicator Data'!AZ108)/(N$136-N$135)*10)))</f>
        <v>8.0796399999999995</v>
      </c>
      <c r="O106" s="2">
        <f>IF('Indicator Data'!BA108="No data","x",IF('Indicator Data'!BA108&gt;O$136,0,IF('Indicator Data'!BA108&lt;O$135,10,(O$136-'Indicator Data'!BA108)/(O$136-O$135)*10)))</f>
        <v>5.7687635931822925</v>
      </c>
      <c r="P106" s="3">
        <f t="shared" si="14"/>
        <v>6.6933904736480727</v>
      </c>
      <c r="Q106" s="2">
        <f>IF('Indicator Data'!BB108="No data","x",IF('Indicator Data'!BB108&gt;Q$136,0,IF('Indicator Data'!BB108&lt;Q$135,10,(Q$136-'Indicator Data'!BB108)/(Q$136-Q$135)*10)))</f>
        <v>5.4</v>
      </c>
      <c r="R106" s="2">
        <f>IF('Indicator Data'!BC108="No data","x",IF('Indicator Data'!BC108&gt;R$136,0,IF('Indicator Data'!BC108&lt;R$135,10,(R$136-'Indicator Data'!BC108)/(R$136-R$135)*10)))</f>
        <v>5.3199999999999994</v>
      </c>
      <c r="S106" s="3">
        <f t="shared" si="15"/>
        <v>5.3599999999999994</v>
      </c>
      <c r="T106" s="2">
        <f>IF('Indicator Data'!V108="No data","x",IF('Indicator Data'!V108&gt;T$136,0,IF('Indicator Data'!V108&lt;T$135,10,(T$136-'Indicator Data'!V108)/(T$136-T$135)*10)))</f>
        <v>9.85</v>
      </c>
      <c r="U106" s="2">
        <f>IF('Indicator Data'!W108="No data","x",IF('Indicator Data'!W108&gt;U$136,0,IF('Indicator Data'!W108&lt;U$135,10,(U$136-'Indicator Data'!W108)/(U$136-U$135)*10)))</f>
        <v>7.8356334250768658</v>
      </c>
      <c r="V106" s="2">
        <f>IF('Indicator Data'!X108="No data","x",IF('Indicator Data'!X108&gt;V$136,0,IF('Indicator Data'!X108&lt;V$135,10,(V$136-'Indicator Data'!X108)/(V$136-V$135)*10)))</f>
        <v>3.8461538461538463</v>
      </c>
      <c r="W106" s="2">
        <f>IF('Indicator Data'!AC108="No data","x",IF('Indicator Data'!AC108&gt;W$136,0,IF('Indicator Data'!AC108&lt;W$135,10,(W$136-'Indicator Data'!AC108)/(W$136-W$135)*10)))</f>
        <v>9.7677966101694906</v>
      </c>
      <c r="X106" s="3">
        <f t="shared" si="16"/>
        <v>7.8248959703500507</v>
      </c>
      <c r="Y106" s="5">
        <f t="shared" si="17"/>
        <v>6.6260954813327073</v>
      </c>
      <c r="Z106" s="83"/>
    </row>
    <row r="107" spans="1:26" s="11" customFormat="1" x14ac:dyDescent="0.25">
      <c r="A107" s="11" t="s">
        <v>457</v>
      </c>
      <c r="B107" s="30" t="s">
        <v>16</v>
      </c>
      <c r="C107" s="30" t="s">
        <v>587</v>
      </c>
      <c r="D107" s="2">
        <f>IF('Indicator Data'!AU109="No data","x",IF('Indicator Data'!AU109&gt;D$136,0,IF('Indicator Data'!AU109&lt;D$135,10,(D$136-'Indicator Data'!AU109)/(D$136-D$135)*10)))</f>
        <v>3.6250000000000004</v>
      </c>
      <c r="E107" s="132">
        <f>(VLOOKUP($B107,'Indicator Data (national)'!$B$5:$BB$13,51,FALSE)+VLOOKUP($B107,'Indicator Data (national)'!$B$5:$BB$13,52,FALSE)+VLOOKUP($B107,'Indicator Data (national)'!$B$5:$BB$13,53,FALSE))/VLOOKUP($B107,'Indicator Data (national)'!$B$5:$BB$13,50,FALSE)*1000000</f>
        <v>0.33876452615073227</v>
      </c>
      <c r="F107" s="2">
        <f t="shared" si="10"/>
        <v>6.6123547384926775</v>
      </c>
      <c r="G107" s="3">
        <f t="shared" si="11"/>
        <v>5.1186773692463392</v>
      </c>
      <c r="H107" s="2">
        <f>IF('Indicator Data'!AW109="No data","x",IF('Indicator Data'!AW109&gt;H$136,0,IF('Indicator Data'!AW109&lt;H$135,10,(H$136-'Indicator Data'!AW109)/(H$136-H$135)*10)))</f>
        <v>5.6999999999999993</v>
      </c>
      <c r="I107" s="2">
        <f>IF('Indicator Data'!AV109="No data","x",IF('Indicator Data'!AV109&gt;I$136,0,IF('Indicator Data'!AV109&lt;I$135,10,(I$136-'Indicator Data'!AV109)/(I$136-I$135)*10)))</f>
        <v>5.97</v>
      </c>
      <c r="J107" s="3">
        <f t="shared" si="12"/>
        <v>5.8349999999999991</v>
      </c>
      <c r="K107" s="5">
        <f t="shared" si="13"/>
        <v>5.4768386846231696</v>
      </c>
      <c r="L107" s="2">
        <f>IF('Indicator Data'!AY109="No data","x",IF('Indicator Data'!AY109^2&gt;L$136,0,IF('Indicator Data'!AY109^2&lt;L$135,10,(L$136-'Indicator Data'!AY109^2)/(L$136-L$135)*10)))</f>
        <v>8.2751583014100003</v>
      </c>
      <c r="M107" s="2">
        <f>IF(OR('Indicator Data'!AX109=0,'Indicator Data'!AX109="No data"),"x",IF('Indicator Data'!AX109&gt;M$136,0,IF('Indicator Data'!AX109&lt;M$135,10,(M$136-'Indicator Data'!AX109)/(M$136-M$135)*10)))</f>
        <v>4.6500000000000004</v>
      </c>
      <c r="N107" s="2">
        <f>IF('Indicator Data'!AZ109="No data","x",IF('Indicator Data'!AZ109&gt;N$136,0,IF('Indicator Data'!AZ109&lt;N$135,10,(N$136-'Indicator Data'!AZ109)/(N$136-N$135)*10)))</f>
        <v>8.0796399999999995</v>
      </c>
      <c r="O107" s="2">
        <f>IF('Indicator Data'!BA109="No data","x",IF('Indicator Data'!BA109&gt;O$136,0,IF('Indicator Data'!BA109&lt;O$135,10,(O$136-'Indicator Data'!BA109)/(O$136-O$135)*10)))</f>
        <v>5.7687635931822925</v>
      </c>
      <c r="P107" s="3">
        <f t="shared" si="14"/>
        <v>6.6933904736480727</v>
      </c>
      <c r="Q107" s="2">
        <f>IF('Indicator Data'!BB109="No data","x",IF('Indicator Data'!BB109&gt;Q$136,0,IF('Indicator Data'!BB109&lt;Q$135,10,(Q$136-'Indicator Data'!BB109)/(Q$136-Q$135)*10)))</f>
        <v>5.4</v>
      </c>
      <c r="R107" s="2">
        <f>IF('Indicator Data'!BC109="No data","x",IF('Indicator Data'!BC109&gt;R$136,0,IF('Indicator Data'!BC109&lt;R$135,10,(R$136-'Indicator Data'!BC109)/(R$136-R$135)*10)))</f>
        <v>5.3199999999999994</v>
      </c>
      <c r="S107" s="3">
        <f t="shared" si="15"/>
        <v>5.3599999999999994</v>
      </c>
      <c r="T107" s="2">
        <f>IF('Indicator Data'!V109="No data","x",IF('Indicator Data'!V109&gt;T$136,0,IF('Indicator Data'!V109&lt;T$135,10,(T$136-'Indicator Data'!V109)/(T$136-T$135)*10)))</f>
        <v>9.85</v>
      </c>
      <c r="U107" s="2" t="str">
        <f>IF('Indicator Data'!W109="No data","x",IF('Indicator Data'!W109&gt;U$136,0,IF('Indicator Data'!W109&lt;U$135,10,(U$136-'Indicator Data'!W109)/(U$136-U$135)*10)))</f>
        <v>x</v>
      </c>
      <c r="V107" s="2">
        <f>IF('Indicator Data'!X109="No data","x",IF('Indicator Data'!X109&gt;V$136,0,IF('Indicator Data'!X109&lt;V$135,10,(V$136-'Indicator Data'!X109)/(V$136-V$135)*10)))</f>
        <v>3.8461538461538463</v>
      </c>
      <c r="W107" s="2">
        <f>IF('Indicator Data'!AC109="No data","x",IF('Indicator Data'!AC109&gt;W$136,0,IF('Indicator Data'!AC109&lt;W$135,10,(W$136-'Indicator Data'!AC109)/(W$136-W$135)*10)))</f>
        <v>9.7677966101694906</v>
      </c>
      <c r="X107" s="3">
        <f t="shared" si="16"/>
        <v>7.821316818774446</v>
      </c>
      <c r="Y107" s="5">
        <f t="shared" si="17"/>
        <v>6.6249024308075057</v>
      </c>
      <c r="Z107" s="83"/>
    </row>
    <row r="108" spans="1:26" s="11" customFormat="1" x14ac:dyDescent="0.25">
      <c r="A108" s="11" t="s">
        <v>458</v>
      </c>
      <c r="B108" s="30" t="s">
        <v>16</v>
      </c>
      <c r="C108" s="30" t="s">
        <v>588</v>
      </c>
      <c r="D108" s="2">
        <f>IF('Indicator Data'!AU110="No data","x",IF('Indicator Data'!AU110&gt;D$136,0,IF('Indicator Data'!AU110&lt;D$135,10,(D$136-'Indicator Data'!AU110)/(D$136-D$135)*10)))</f>
        <v>3.6250000000000004</v>
      </c>
      <c r="E108" s="132">
        <f>(VLOOKUP($B108,'Indicator Data (national)'!$B$5:$BB$13,51,FALSE)+VLOOKUP($B108,'Indicator Data (national)'!$B$5:$BB$13,52,FALSE)+VLOOKUP($B108,'Indicator Data (national)'!$B$5:$BB$13,53,FALSE))/VLOOKUP($B108,'Indicator Data (national)'!$B$5:$BB$13,50,FALSE)*1000000</f>
        <v>0.33876452615073227</v>
      </c>
      <c r="F108" s="2">
        <f t="shared" si="10"/>
        <v>6.6123547384926775</v>
      </c>
      <c r="G108" s="3">
        <f t="shared" si="11"/>
        <v>5.1186773692463392</v>
      </c>
      <c r="H108" s="2">
        <f>IF('Indicator Data'!AW110="No data","x",IF('Indicator Data'!AW110&gt;H$136,0,IF('Indicator Data'!AW110&lt;H$135,10,(H$136-'Indicator Data'!AW110)/(H$136-H$135)*10)))</f>
        <v>5.6999999999999993</v>
      </c>
      <c r="I108" s="2">
        <f>IF('Indicator Data'!AV110="No data","x",IF('Indicator Data'!AV110&gt;I$136,0,IF('Indicator Data'!AV110&lt;I$135,10,(I$136-'Indicator Data'!AV110)/(I$136-I$135)*10)))</f>
        <v>5.97</v>
      </c>
      <c r="J108" s="3">
        <f t="shared" si="12"/>
        <v>5.8349999999999991</v>
      </c>
      <c r="K108" s="5">
        <f t="shared" si="13"/>
        <v>5.4768386846231696</v>
      </c>
      <c r="L108" s="2">
        <f>IF('Indicator Data'!AY110="No data","x",IF('Indicator Data'!AY110^2&gt;L$136,0,IF('Indicator Data'!AY110^2&lt;L$135,10,(L$136-'Indicator Data'!AY110^2)/(L$136-L$135)*10)))</f>
        <v>8.2751583014100003</v>
      </c>
      <c r="M108" s="2">
        <f>IF(OR('Indicator Data'!AX110=0,'Indicator Data'!AX110="No data"),"x",IF('Indicator Data'!AX110&gt;M$136,0,IF('Indicator Data'!AX110&lt;M$135,10,(M$136-'Indicator Data'!AX110)/(M$136-M$135)*10)))</f>
        <v>4.6500000000000004</v>
      </c>
      <c r="N108" s="2">
        <f>IF('Indicator Data'!AZ110="No data","x",IF('Indicator Data'!AZ110&gt;N$136,0,IF('Indicator Data'!AZ110&lt;N$135,10,(N$136-'Indicator Data'!AZ110)/(N$136-N$135)*10)))</f>
        <v>8.0796399999999995</v>
      </c>
      <c r="O108" s="2">
        <f>IF('Indicator Data'!BA110="No data","x",IF('Indicator Data'!BA110&gt;O$136,0,IF('Indicator Data'!BA110&lt;O$135,10,(O$136-'Indicator Data'!BA110)/(O$136-O$135)*10)))</f>
        <v>5.7687635931822925</v>
      </c>
      <c r="P108" s="3">
        <f t="shared" si="14"/>
        <v>6.6933904736480727</v>
      </c>
      <c r="Q108" s="2">
        <f>IF('Indicator Data'!BB110="No data","x",IF('Indicator Data'!BB110&gt;Q$136,0,IF('Indicator Data'!BB110&lt;Q$135,10,(Q$136-'Indicator Data'!BB110)/(Q$136-Q$135)*10)))</f>
        <v>5.4</v>
      </c>
      <c r="R108" s="2">
        <f>IF('Indicator Data'!BC110="No data","x",IF('Indicator Data'!BC110&gt;R$136,0,IF('Indicator Data'!BC110&lt;R$135,10,(R$136-'Indicator Data'!BC110)/(R$136-R$135)*10)))</f>
        <v>5.3199999999999994</v>
      </c>
      <c r="S108" s="3">
        <f t="shared" si="15"/>
        <v>5.3599999999999994</v>
      </c>
      <c r="T108" s="2">
        <f>IF('Indicator Data'!V110="No data","x",IF('Indicator Data'!V110&gt;T$136,0,IF('Indicator Data'!V110&lt;T$135,10,(T$136-'Indicator Data'!V110)/(T$136-T$135)*10)))</f>
        <v>9.85</v>
      </c>
      <c r="U108" s="2">
        <f>IF('Indicator Data'!W110="No data","x",IF('Indicator Data'!W110&gt;U$136,0,IF('Indicator Data'!W110&lt;U$135,10,(U$136-'Indicator Data'!W110)/(U$136-U$135)*10)))</f>
        <v>7.0362821372397288</v>
      </c>
      <c r="V108" s="2">
        <f>IF('Indicator Data'!X110="No data","x",IF('Indicator Data'!X110&gt;V$136,0,IF('Indicator Data'!X110&lt;V$135,10,(V$136-'Indicator Data'!X110)/(V$136-V$135)*10)))</f>
        <v>3.8461538461538463</v>
      </c>
      <c r="W108" s="2">
        <f>IF('Indicator Data'!AC110="No data","x",IF('Indicator Data'!AC110&gt;W$136,0,IF('Indicator Data'!AC110&lt;W$135,10,(W$136-'Indicator Data'!AC110)/(W$136-W$135)*10)))</f>
        <v>9.7677966101694906</v>
      </c>
      <c r="X108" s="3">
        <f t="shared" si="16"/>
        <v>7.6250581483907673</v>
      </c>
      <c r="Y108" s="5">
        <f t="shared" si="17"/>
        <v>6.5594828740129465</v>
      </c>
      <c r="Z108" s="83"/>
    </row>
    <row r="109" spans="1:26" s="11" customFormat="1" x14ac:dyDescent="0.25">
      <c r="A109" s="11" t="s">
        <v>459</v>
      </c>
      <c r="B109" s="30" t="s">
        <v>16</v>
      </c>
      <c r="C109" s="30" t="s">
        <v>589</v>
      </c>
      <c r="D109" s="2">
        <f>IF('Indicator Data'!AU111="No data","x",IF('Indicator Data'!AU111&gt;D$136,0,IF('Indicator Data'!AU111&lt;D$135,10,(D$136-'Indicator Data'!AU111)/(D$136-D$135)*10)))</f>
        <v>3.6250000000000004</v>
      </c>
      <c r="E109" s="132">
        <f>(VLOOKUP($B109,'Indicator Data (national)'!$B$5:$BB$13,51,FALSE)+VLOOKUP($B109,'Indicator Data (national)'!$B$5:$BB$13,52,FALSE)+VLOOKUP($B109,'Indicator Data (national)'!$B$5:$BB$13,53,FALSE))/VLOOKUP($B109,'Indicator Data (national)'!$B$5:$BB$13,50,FALSE)*1000000</f>
        <v>0.33876452615073227</v>
      </c>
      <c r="F109" s="2">
        <f t="shared" si="10"/>
        <v>6.6123547384926775</v>
      </c>
      <c r="G109" s="3">
        <f t="shared" si="11"/>
        <v>5.1186773692463392</v>
      </c>
      <c r="H109" s="2">
        <f>IF('Indicator Data'!AW111="No data","x",IF('Indicator Data'!AW111&gt;H$136,0,IF('Indicator Data'!AW111&lt;H$135,10,(H$136-'Indicator Data'!AW111)/(H$136-H$135)*10)))</f>
        <v>5.6999999999999993</v>
      </c>
      <c r="I109" s="2">
        <f>IF('Indicator Data'!AV111="No data","x",IF('Indicator Data'!AV111&gt;I$136,0,IF('Indicator Data'!AV111&lt;I$135,10,(I$136-'Indicator Data'!AV111)/(I$136-I$135)*10)))</f>
        <v>5.97</v>
      </c>
      <c r="J109" s="3">
        <f t="shared" si="12"/>
        <v>5.8349999999999991</v>
      </c>
      <c r="K109" s="5">
        <f t="shared" si="13"/>
        <v>5.4768386846231696</v>
      </c>
      <c r="L109" s="2">
        <f>IF('Indicator Data'!AY111="No data","x",IF('Indicator Data'!AY111^2&gt;L$136,0,IF('Indicator Data'!AY111^2&lt;L$135,10,(L$136-'Indicator Data'!AY111^2)/(L$136-L$135)*10)))</f>
        <v>8.2751583014100003</v>
      </c>
      <c r="M109" s="2">
        <f>IF(OR('Indicator Data'!AX111=0,'Indicator Data'!AX111="No data"),"x",IF('Indicator Data'!AX111&gt;M$136,0,IF('Indicator Data'!AX111&lt;M$135,10,(M$136-'Indicator Data'!AX111)/(M$136-M$135)*10)))</f>
        <v>4.6500000000000004</v>
      </c>
      <c r="N109" s="2">
        <f>IF('Indicator Data'!AZ111="No data","x",IF('Indicator Data'!AZ111&gt;N$136,0,IF('Indicator Data'!AZ111&lt;N$135,10,(N$136-'Indicator Data'!AZ111)/(N$136-N$135)*10)))</f>
        <v>8.0796399999999995</v>
      </c>
      <c r="O109" s="2">
        <f>IF('Indicator Data'!BA111="No data","x",IF('Indicator Data'!BA111&gt;O$136,0,IF('Indicator Data'!BA111&lt;O$135,10,(O$136-'Indicator Data'!BA111)/(O$136-O$135)*10)))</f>
        <v>5.7687635931822925</v>
      </c>
      <c r="P109" s="3">
        <f t="shared" si="14"/>
        <v>6.6933904736480727</v>
      </c>
      <c r="Q109" s="2">
        <f>IF('Indicator Data'!BB111="No data","x",IF('Indicator Data'!BB111&gt;Q$136,0,IF('Indicator Data'!BB111&lt;Q$135,10,(Q$136-'Indicator Data'!BB111)/(Q$136-Q$135)*10)))</f>
        <v>5.4</v>
      </c>
      <c r="R109" s="2">
        <f>IF('Indicator Data'!BC111="No data","x",IF('Indicator Data'!BC111&gt;R$136,0,IF('Indicator Data'!BC111&lt;R$135,10,(R$136-'Indicator Data'!BC111)/(R$136-R$135)*10)))</f>
        <v>5.3199999999999994</v>
      </c>
      <c r="S109" s="3">
        <f t="shared" si="15"/>
        <v>5.3599999999999994</v>
      </c>
      <c r="T109" s="2">
        <f>IF('Indicator Data'!V111="No data","x",IF('Indicator Data'!V111&gt;T$136,0,IF('Indicator Data'!V111&lt;T$135,10,(T$136-'Indicator Data'!V111)/(T$136-T$135)*10)))</f>
        <v>9.85</v>
      </c>
      <c r="U109" s="2">
        <f>IF('Indicator Data'!W111="No data","x",IF('Indicator Data'!W111&gt;U$136,0,IF('Indicator Data'!W111&lt;U$135,10,(U$136-'Indicator Data'!W111)/(U$136-U$135)*10)))</f>
        <v>6.1572696432194887</v>
      </c>
      <c r="V109" s="2">
        <f>IF('Indicator Data'!X111="No data","x",IF('Indicator Data'!X111&gt;V$136,0,IF('Indicator Data'!X111&lt;V$135,10,(V$136-'Indicator Data'!X111)/(V$136-V$135)*10)))</f>
        <v>3.8461538461538463</v>
      </c>
      <c r="W109" s="2">
        <f>IF('Indicator Data'!AC111="No data","x",IF('Indicator Data'!AC111&gt;W$136,0,IF('Indicator Data'!AC111&lt;W$135,10,(W$136-'Indicator Data'!AC111)/(W$136-W$135)*10)))</f>
        <v>9.7677966101694906</v>
      </c>
      <c r="X109" s="3">
        <f t="shared" si="16"/>
        <v>7.4053050248857071</v>
      </c>
      <c r="Y109" s="5">
        <f t="shared" si="17"/>
        <v>6.4862318328445925</v>
      </c>
      <c r="Z109" s="83"/>
    </row>
    <row r="110" spans="1:26" s="11" customFormat="1" x14ac:dyDescent="0.25">
      <c r="A110" s="11" t="s">
        <v>460</v>
      </c>
      <c r="B110" s="30" t="s">
        <v>16</v>
      </c>
      <c r="C110" s="30" t="s">
        <v>590</v>
      </c>
      <c r="D110" s="2">
        <f>IF('Indicator Data'!AU112="No data","x",IF('Indicator Data'!AU112&gt;D$136,0,IF('Indicator Data'!AU112&lt;D$135,10,(D$136-'Indicator Data'!AU112)/(D$136-D$135)*10)))</f>
        <v>3.6250000000000004</v>
      </c>
      <c r="E110" s="132">
        <f>(VLOOKUP($B110,'Indicator Data (national)'!$B$5:$BB$13,51,FALSE)+VLOOKUP($B110,'Indicator Data (national)'!$B$5:$BB$13,52,FALSE)+VLOOKUP($B110,'Indicator Data (national)'!$B$5:$BB$13,53,FALSE))/VLOOKUP($B110,'Indicator Data (national)'!$B$5:$BB$13,50,FALSE)*1000000</f>
        <v>0.33876452615073227</v>
      </c>
      <c r="F110" s="2">
        <f t="shared" si="10"/>
        <v>6.6123547384926775</v>
      </c>
      <c r="G110" s="3">
        <f t="shared" si="11"/>
        <v>5.1186773692463392</v>
      </c>
      <c r="H110" s="2">
        <f>IF('Indicator Data'!AW112="No data","x",IF('Indicator Data'!AW112&gt;H$136,0,IF('Indicator Data'!AW112&lt;H$135,10,(H$136-'Indicator Data'!AW112)/(H$136-H$135)*10)))</f>
        <v>5.6999999999999993</v>
      </c>
      <c r="I110" s="2">
        <f>IF('Indicator Data'!AV112="No data","x",IF('Indicator Data'!AV112&gt;I$136,0,IF('Indicator Data'!AV112&lt;I$135,10,(I$136-'Indicator Data'!AV112)/(I$136-I$135)*10)))</f>
        <v>5.97</v>
      </c>
      <c r="J110" s="3">
        <f t="shared" si="12"/>
        <v>5.8349999999999991</v>
      </c>
      <c r="K110" s="5">
        <f t="shared" si="13"/>
        <v>5.4768386846231696</v>
      </c>
      <c r="L110" s="2">
        <f>IF('Indicator Data'!AY112="No data","x",IF('Indicator Data'!AY112^2&gt;L$136,0,IF('Indicator Data'!AY112^2&lt;L$135,10,(L$136-'Indicator Data'!AY112^2)/(L$136-L$135)*10)))</f>
        <v>8.2751583014100003</v>
      </c>
      <c r="M110" s="2">
        <f>IF(OR('Indicator Data'!AX112=0,'Indicator Data'!AX112="No data"),"x",IF('Indicator Data'!AX112&gt;M$136,0,IF('Indicator Data'!AX112&lt;M$135,10,(M$136-'Indicator Data'!AX112)/(M$136-M$135)*10)))</f>
        <v>4.6500000000000004</v>
      </c>
      <c r="N110" s="2">
        <f>IF('Indicator Data'!AZ112="No data","x",IF('Indicator Data'!AZ112&gt;N$136,0,IF('Indicator Data'!AZ112&lt;N$135,10,(N$136-'Indicator Data'!AZ112)/(N$136-N$135)*10)))</f>
        <v>8.0796399999999995</v>
      </c>
      <c r="O110" s="2">
        <f>IF('Indicator Data'!BA112="No data","x",IF('Indicator Data'!BA112&gt;O$136,0,IF('Indicator Data'!BA112&lt;O$135,10,(O$136-'Indicator Data'!BA112)/(O$136-O$135)*10)))</f>
        <v>5.7687635931822925</v>
      </c>
      <c r="P110" s="3">
        <f t="shared" si="14"/>
        <v>6.6933904736480727</v>
      </c>
      <c r="Q110" s="2">
        <f>IF('Indicator Data'!BB112="No data","x",IF('Indicator Data'!BB112&gt;Q$136,0,IF('Indicator Data'!BB112&lt;Q$135,10,(Q$136-'Indicator Data'!BB112)/(Q$136-Q$135)*10)))</f>
        <v>5.4</v>
      </c>
      <c r="R110" s="2">
        <f>IF('Indicator Data'!BC112="No data","x",IF('Indicator Data'!BC112&gt;R$136,0,IF('Indicator Data'!BC112&lt;R$135,10,(R$136-'Indicator Data'!BC112)/(R$136-R$135)*10)))</f>
        <v>5.3199999999999994</v>
      </c>
      <c r="S110" s="3">
        <f t="shared" si="15"/>
        <v>5.3599999999999994</v>
      </c>
      <c r="T110" s="2">
        <f>IF('Indicator Data'!V112="No data","x",IF('Indicator Data'!V112&gt;T$136,0,IF('Indicator Data'!V112&lt;T$135,10,(T$136-'Indicator Data'!V112)/(T$136-T$135)*10)))</f>
        <v>9.85</v>
      </c>
      <c r="U110" s="2">
        <f>IF('Indicator Data'!W112="No data","x",IF('Indicator Data'!W112&gt;U$136,0,IF('Indicator Data'!W112&lt;U$135,10,(U$136-'Indicator Data'!W112)/(U$136-U$135)*10)))</f>
        <v>6.7317888976091744</v>
      </c>
      <c r="V110" s="2">
        <f>IF('Indicator Data'!X112="No data","x",IF('Indicator Data'!X112&gt;V$136,0,IF('Indicator Data'!X112&lt;V$135,10,(V$136-'Indicator Data'!X112)/(V$136-V$135)*10)))</f>
        <v>3.8461538461538463</v>
      </c>
      <c r="W110" s="2">
        <f>IF('Indicator Data'!AC112="No data","x",IF('Indicator Data'!AC112&gt;W$136,0,IF('Indicator Data'!AC112&lt;W$135,10,(W$136-'Indicator Data'!AC112)/(W$136-W$135)*10)))</f>
        <v>9.7677966101694906</v>
      </c>
      <c r="X110" s="3">
        <f t="shared" si="16"/>
        <v>7.5489348384831283</v>
      </c>
      <c r="Y110" s="5">
        <f t="shared" si="17"/>
        <v>6.5341084373770668</v>
      </c>
      <c r="Z110" s="83"/>
    </row>
    <row r="111" spans="1:26" s="11" customFormat="1" x14ac:dyDescent="0.25">
      <c r="A111" s="11" t="s">
        <v>461</v>
      </c>
      <c r="B111" s="30" t="s">
        <v>16</v>
      </c>
      <c r="C111" s="30" t="s">
        <v>591</v>
      </c>
      <c r="D111" s="2">
        <f>IF('Indicator Data'!AU113="No data","x",IF('Indicator Data'!AU113&gt;D$136,0,IF('Indicator Data'!AU113&lt;D$135,10,(D$136-'Indicator Data'!AU113)/(D$136-D$135)*10)))</f>
        <v>3.6250000000000004</v>
      </c>
      <c r="E111" s="132">
        <f>(VLOOKUP($B111,'Indicator Data (national)'!$B$5:$BB$13,51,FALSE)+VLOOKUP($B111,'Indicator Data (national)'!$B$5:$BB$13,52,FALSE)+VLOOKUP($B111,'Indicator Data (national)'!$B$5:$BB$13,53,FALSE))/VLOOKUP($B111,'Indicator Data (national)'!$B$5:$BB$13,50,FALSE)*1000000</f>
        <v>0.33876452615073227</v>
      </c>
      <c r="F111" s="2">
        <f t="shared" si="10"/>
        <v>6.6123547384926775</v>
      </c>
      <c r="G111" s="3">
        <f t="shared" si="11"/>
        <v>5.1186773692463392</v>
      </c>
      <c r="H111" s="2">
        <f>IF('Indicator Data'!AW113="No data","x",IF('Indicator Data'!AW113&gt;H$136,0,IF('Indicator Data'!AW113&lt;H$135,10,(H$136-'Indicator Data'!AW113)/(H$136-H$135)*10)))</f>
        <v>5.6999999999999993</v>
      </c>
      <c r="I111" s="2">
        <f>IF('Indicator Data'!AV113="No data","x",IF('Indicator Data'!AV113&gt;I$136,0,IF('Indicator Data'!AV113&lt;I$135,10,(I$136-'Indicator Data'!AV113)/(I$136-I$135)*10)))</f>
        <v>5.97</v>
      </c>
      <c r="J111" s="3">
        <f t="shared" si="12"/>
        <v>5.8349999999999991</v>
      </c>
      <c r="K111" s="5">
        <f t="shared" si="13"/>
        <v>5.4768386846231696</v>
      </c>
      <c r="L111" s="2">
        <f>IF('Indicator Data'!AY113="No data","x",IF('Indicator Data'!AY113^2&gt;L$136,0,IF('Indicator Data'!AY113^2&lt;L$135,10,(L$136-'Indicator Data'!AY113^2)/(L$136-L$135)*10)))</f>
        <v>8.2751583014100003</v>
      </c>
      <c r="M111" s="2">
        <f>IF(OR('Indicator Data'!AX113=0,'Indicator Data'!AX113="No data"),"x",IF('Indicator Data'!AX113&gt;M$136,0,IF('Indicator Data'!AX113&lt;M$135,10,(M$136-'Indicator Data'!AX113)/(M$136-M$135)*10)))</f>
        <v>4.6500000000000004</v>
      </c>
      <c r="N111" s="2">
        <f>IF('Indicator Data'!AZ113="No data","x",IF('Indicator Data'!AZ113&gt;N$136,0,IF('Indicator Data'!AZ113&lt;N$135,10,(N$136-'Indicator Data'!AZ113)/(N$136-N$135)*10)))</f>
        <v>8.0796399999999995</v>
      </c>
      <c r="O111" s="2">
        <f>IF('Indicator Data'!BA113="No data","x",IF('Indicator Data'!BA113&gt;O$136,0,IF('Indicator Data'!BA113&lt;O$135,10,(O$136-'Indicator Data'!BA113)/(O$136-O$135)*10)))</f>
        <v>5.7687635931822925</v>
      </c>
      <c r="P111" s="3">
        <f t="shared" si="14"/>
        <v>6.6933904736480727</v>
      </c>
      <c r="Q111" s="2">
        <f>IF('Indicator Data'!BB113="No data","x",IF('Indicator Data'!BB113&gt;Q$136,0,IF('Indicator Data'!BB113&lt;Q$135,10,(Q$136-'Indicator Data'!BB113)/(Q$136-Q$135)*10)))</f>
        <v>5.4</v>
      </c>
      <c r="R111" s="2">
        <f>IF('Indicator Data'!BC113="No data","x",IF('Indicator Data'!BC113&gt;R$136,0,IF('Indicator Data'!BC113&lt;R$135,10,(R$136-'Indicator Data'!BC113)/(R$136-R$135)*10)))</f>
        <v>5.3199999999999994</v>
      </c>
      <c r="S111" s="3">
        <f t="shared" si="15"/>
        <v>5.3599999999999994</v>
      </c>
      <c r="T111" s="2">
        <f>IF('Indicator Data'!V113="No data","x",IF('Indicator Data'!V113&gt;T$136,0,IF('Indicator Data'!V113&lt;T$135,10,(T$136-'Indicator Data'!V113)/(T$136-T$135)*10)))</f>
        <v>9.85</v>
      </c>
      <c r="U111" s="2">
        <f>IF('Indicator Data'!W113="No data","x",IF('Indicator Data'!W113&gt;U$136,0,IF('Indicator Data'!W113&lt;U$135,10,(U$136-'Indicator Data'!W113)/(U$136-U$135)*10)))</f>
        <v>4.827508582054036</v>
      </c>
      <c r="V111" s="2">
        <f>IF('Indicator Data'!X113="No data","x",IF('Indicator Data'!X113&gt;V$136,0,IF('Indicator Data'!X113&lt;V$135,10,(V$136-'Indicator Data'!X113)/(V$136-V$135)*10)))</f>
        <v>3.8461538461538463</v>
      </c>
      <c r="W111" s="2">
        <f>IF('Indicator Data'!AC113="No data","x",IF('Indicator Data'!AC113&gt;W$136,0,IF('Indicator Data'!AC113&lt;W$135,10,(W$136-'Indicator Data'!AC113)/(W$136-W$135)*10)))</f>
        <v>9.7677966101694906</v>
      </c>
      <c r="X111" s="3">
        <f t="shared" si="16"/>
        <v>7.0728647595943439</v>
      </c>
      <c r="Y111" s="5">
        <f t="shared" si="17"/>
        <v>6.3754184110808056</v>
      </c>
      <c r="Z111" s="83"/>
    </row>
    <row r="112" spans="1:26" s="11" customFormat="1" x14ac:dyDescent="0.25">
      <c r="A112" s="11" t="s">
        <v>462</v>
      </c>
      <c r="B112" s="30" t="s">
        <v>16</v>
      </c>
      <c r="C112" s="30" t="s">
        <v>592</v>
      </c>
      <c r="D112" s="2">
        <f>IF('Indicator Data'!AU114="No data","x",IF('Indicator Data'!AU114&gt;D$136,0,IF('Indicator Data'!AU114&lt;D$135,10,(D$136-'Indicator Data'!AU114)/(D$136-D$135)*10)))</f>
        <v>3.6250000000000004</v>
      </c>
      <c r="E112" s="132">
        <f>(VLOOKUP($B112,'Indicator Data (national)'!$B$5:$BB$13,51,FALSE)+VLOOKUP($B112,'Indicator Data (national)'!$B$5:$BB$13,52,FALSE)+VLOOKUP($B112,'Indicator Data (national)'!$B$5:$BB$13,53,FALSE))/VLOOKUP($B112,'Indicator Data (national)'!$B$5:$BB$13,50,FALSE)*1000000</f>
        <v>0.33876452615073227</v>
      </c>
      <c r="F112" s="2">
        <f t="shared" si="10"/>
        <v>6.6123547384926775</v>
      </c>
      <c r="G112" s="3">
        <f t="shared" si="11"/>
        <v>5.1186773692463392</v>
      </c>
      <c r="H112" s="2">
        <f>IF('Indicator Data'!AW114="No data","x",IF('Indicator Data'!AW114&gt;H$136,0,IF('Indicator Data'!AW114&lt;H$135,10,(H$136-'Indicator Data'!AW114)/(H$136-H$135)*10)))</f>
        <v>5.6999999999999993</v>
      </c>
      <c r="I112" s="2">
        <f>IF('Indicator Data'!AV114="No data","x",IF('Indicator Data'!AV114&gt;I$136,0,IF('Indicator Data'!AV114&lt;I$135,10,(I$136-'Indicator Data'!AV114)/(I$136-I$135)*10)))</f>
        <v>5.97</v>
      </c>
      <c r="J112" s="3">
        <f t="shared" si="12"/>
        <v>5.8349999999999991</v>
      </c>
      <c r="K112" s="5">
        <f t="shared" si="13"/>
        <v>5.4768386846231696</v>
      </c>
      <c r="L112" s="2">
        <f>IF('Indicator Data'!AY114="No data","x",IF('Indicator Data'!AY114^2&gt;L$136,0,IF('Indicator Data'!AY114^2&lt;L$135,10,(L$136-'Indicator Data'!AY114^2)/(L$136-L$135)*10)))</f>
        <v>8.2751583014100003</v>
      </c>
      <c r="M112" s="2">
        <f>IF(OR('Indicator Data'!AX114=0,'Indicator Data'!AX114="No data"),"x",IF('Indicator Data'!AX114&gt;M$136,0,IF('Indicator Data'!AX114&lt;M$135,10,(M$136-'Indicator Data'!AX114)/(M$136-M$135)*10)))</f>
        <v>4.6500000000000004</v>
      </c>
      <c r="N112" s="2">
        <f>IF('Indicator Data'!AZ114="No data","x",IF('Indicator Data'!AZ114&gt;N$136,0,IF('Indicator Data'!AZ114&lt;N$135,10,(N$136-'Indicator Data'!AZ114)/(N$136-N$135)*10)))</f>
        <v>8.0796399999999995</v>
      </c>
      <c r="O112" s="2">
        <f>IF('Indicator Data'!BA114="No data","x",IF('Indicator Data'!BA114&gt;O$136,0,IF('Indicator Data'!BA114&lt;O$135,10,(O$136-'Indicator Data'!BA114)/(O$136-O$135)*10)))</f>
        <v>5.7687635931822925</v>
      </c>
      <c r="P112" s="3">
        <f t="shared" si="14"/>
        <v>6.6933904736480727</v>
      </c>
      <c r="Q112" s="2">
        <f>IF('Indicator Data'!BB114="No data","x",IF('Indicator Data'!BB114&gt;Q$136,0,IF('Indicator Data'!BB114&lt;Q$135,10,(Q$136-'Indicator Data'!BB114)/(Q$136-Q$135)*10)))</f>
        <v>5.4</v>
      </c>
      <c r="R112" s="2">
        <f>IF('Indicator Data'!BC114="No data","x",IF('Indicator Data'!BC114&gt;R$136,0,IF('Indicator Data'!BC114&lt;R$135,10,(R$136-'Indicator Data'!BC114)/(R$136-R$135)*10)))</f>
        <v>5.3199999999999994</v>
      </c>
      <c r="S112" s="3">
        <f t="shared" si="15"/>
        <v>5.3599999999999994</v>
      </c>
      <c r="T112" s="2">
        <f>IF('Indicator Data'!V114="No data","x",IF('Indicator Data'!V114&gt;T$136,0,IF('Indicator Data'!V114&lt;T$135,10,(T$136-'Indicator Data'!V114)/(T$136-T$135)*10)))</f>
        <v>9.85</v>
      </c>
      <c r="U112" s="2">
        <f>IF('Indicator Data'!W114="No data","x",IF('Indicator Data'!W114&gt;U$136,0,IF('Indicator Data'!W114&lt;U$135,10,(U$136-'Indicator Data'!W114)/(U$136-U$135)*10)))</f>
        <v>8.5177878975039256</v>
      </c>
      <c r="V112" s="2">
        <f>IF('Indicator Data'!X114="No data","x",IF('Indicator Data'!X114&gt;V$136,0,IF('Indicator Data'!X114&lt;V$135,10,(V$136-'Indicator Data'!X114)/(V$136-V$135)*10)))</f>
        <v>3.8461538461538463</v>
      </c>
      <c r="W112" s="2">
        <f>IF('Indicator Data'!AC114="No data","x",IF('Indicator Data'!AC114&gt;W$136,0,IF('Indicator Data'!AC114&lt;W$135,10,(W$136-'Indicator Data'!AC114)/(W$136-W$135)*10)))</f>
        <v>9.7677966101694906</v>
      </c>
      <c r="X112" s="3">
        <f t="shared" si="16"/>
        <v>7.9954345884568161</v>
      </c>
      <c r="Y112" s="5">
        <f t="shared" si="17"/>
        <v>6.6829416873682961</v>
      </c>
      <c r="Z112" s="83"/>
    </row>
    <row r="113" spans="1:26" s="11" customFormat="1" x14ac:dyDescent="0.25">
      <c r="A113" s="11" t="s">
        <v>463</v>
      </c>
      <c r="B113" s="30" t="s">
        <v>4</v>
      </c>
      <c r="C113" s="30" t="s">
        <v>593</v>
      </c>
      <c r="D113" s="2" t="str">
        <f>IF('Indicator Data'!AU115="No data","x",IF('Indicator Data'!AU115&gt;D$136,0,IF('Indicator Data'!AU115&lt;D$135,10,(D$136-'Indicator Data'!AU115)/(D$136-D$135)*10)))</f>
        <v>x</v>
      </c>
      <c r="E113" s="132">
        <f>(VLOOKUP($B113,'Indicator Data (national)'!$B$5:$BB$13,51,FALSE)+VLOOKUP($B113,'Indicator Data (national)'!$B$5:$BB$13,52,FALSE)+VLOOKUP($B113,'Indicator Data (national)'!$B$5:$BB$13,53,FALSE))/VLOOKUP($B113,'Indicator Data (national)'!$B$5:$BB$13,50,FALSE)*1000000</f>
        <v>8.9973028174812772E-2</v>
      </c>
      <c r="F113" s="2">
        <f t="shared" si="10"/>
        <v>9.100269718251873</v>
      </c>
      <c r="G113" s="3">
        <f t="shared" si="11"/>
        <v>9.100269718251873</v>
      </c>
      <c r="H113" s="2">
        <f>IF('Indicator Data'!AW115="No data","x",IF('Indicator Data'!AW115&gt;H$136,0,IF('Indicator Data'!AW115&lt;H$135,10,(H$136-'Indicator Data'!AW115)/(H$136-H$135)*10)))</f>
        <v>7.8000000000000007</v>
      </c>
      <c r="I113" s="2">
        <f>IF('Indicator Data'!AV115="No data","x",IF('Indicator Data'!AV115&gt;I$136,0,IF('Indicator Data'!AV115&lt;I$135,10,(I$136-'Indicator Data'!AV115)/(I$136-I$135)*10)))</f>
        <v>8</v>
      </c>
      <c r="J113" s="3">
        <f t="shared" si="12"/>
        <v>7.9</v>
      </c>
      <c r="K113" s="5">
        <f t="shared" si="13"/>
        <v>8.5001348591259358</v>
      </c>
      <c r="L113" s="2">
        <f>IF('Indicator Data'!AY115="No data","x",IF('Indicator Data'!AY115^2&gt;L$136,0,IF('Indicator Data'!AY115^2&lt;L$135,10,(L$136-'Indicator Data'!AY115^2)/(L$136-L$135)*10)))</f>
        <v>9.6125756607023085</v>
      </c>
      <c r="M113" s="2" t="str">
        <f>IF(OR('Indicator Data'!AX115=0,'Indicator Data'!AX115="No data"),"x",IF('Indicator Data'!AX115&gt;M$136,0,IF('Indicator Data'!AX115&lt;M$135,10,(M$136-'Indicator Data'!AX115)/(M$136-M$135)*10)))</f>
        <v>x</v>
      </c>
      <c r="N113" s="2">
        <f>IF('Indicator Data'!AZ115="No data","x",IF('Indicator Data'!AZ115&gt;N$136,0,IF('Indicator Data'!AZ115&lt;N$135,10,(N$136-'Indicator Data'!AZ115)/(N$136-N$135)*10)))</f>
        <v>9.7899999999945457</v>
      </c>
      <c r="O113" s="2">
        <f>IF('Indicator Data'!BA115="No data","x",IF('Indicator Data'!BA115&gt;O$136,0,IF('Indicator Data'!BA115&lt;O$135,10,(O$136-'Indicator Data'!BA115)/(O$136-O$135)*10)))</f>
        <v>8.436422548638415</v>
      </c>
      <c r="P113" s="3">
        <f t="shared" si="14"/>
        <v>9.2796660697784237</v>
      </c>
      <c r="Q113" s="2">
        <f>IF('Indicator Data'!BB115="No data","x",IF('Indicator Data'!BB115&gt;Q$136,0,IF('Indicator Data'!BB115&lt;Q$135,10,(Q$136-'Indicator Data'!BB115)/(Q$136-Q$135)*10)))</f>
        <v>9.81111111111111</v>
      </c>
      <c r="R113" s="2">
        <f>IF('Indicator Data'!BC115="No data","x",IF('Indicator Data'!BC115&gt;R$136,0,IF('Indicator Data'!BC115&lt;R$135,10,(R$136-'Indicator Data'!BC115)/(R$136-R$135)*10)))</f>
        <v>9.9600000000000009</v>
      </c>
      <c r="S113" s="3">
        <f t="shared" si="15"/>
        <v>9.8855555555555554</v>
      </c>
      <c r="T113" s="2">
        <f>IF('Indicator Data'!V115="No data","x",IF('Indicator Data'!V115&gt;T$136,0,IF('Indicator Data'!V115&lt;T$135,10,(T$136-'Indicator Data'!V115)/(T$136-T$135)*10)))</f>
        <v>9.9</v>
      </c>
      <c r="U113" s="2">
        <f>IF('Indicator Data'!W115="No data","x",IF('Indicator Data'!W115&gt;U$136,0,IF('Indicator Data'!W115&lt;U$135,10,(U$136-'Indicator Data'!W115)/(U$136-U$135)*10)))</f>
        <v>7.6278467704035506</v>
      </c>
      <c r="V113" s="2">
        <f>IF('Indicator Data'!X115="No data","x",IF('Indicator Data'!X115&gt;V$136,0,IF('Indicator Data'!X115&lt;V$135,10,(V$136-'Indicator Data'!X115)/(V$136-V$135)*10)))</f>
        <v>8.9743589743589745</v>
      </c>
      <c r="W113" s="2">
        <f>IF('Indicator Data'!AC115="No data","x",IF('Indicator Data'!AC115&gt;W$136,0,IF('Indicator Data'!AC115&lt;W$135,10,(W$136-'Indicator Data'!AC115)/(W$136-W$135)*10)))</f>
        <v>9.9475254237288127</v>
      </c>
      <c r="X113" s="3">
        <f t="shared" si="16"/>
        <v>9.112432792122835</v>
      </c>
      <c r="Y113" s="5">
        <f t="shared" si="17"/>
        <v>9.4258848058189368</v>
      </c>
      <c r="Z113" s="83"/>
    </row>
    <row r="114" spans="1:26" s="11" customFormat="1" x14ac:dyDescent="0.25">
      <c r="A114" s="11" t="s">
        <v>464</v>
      </c>
      <c r="B114" s="30" t="s">
        <v>4</v>
      </c>
      <c r="C114" s="30" t="s">
        <v>594</v>
      </c>
      <c r="D114" s="2" t="str">
        <f>IF('Indicator Data'!AU116="No data","x",IF('Indicator Data'!AU116&gt;D$136,0,IF('Indicator Data'!AU116&lt;D$135,10,(D$136-'Indicator Data'!AU116)/(D$136-D$135)*10)))</f>
        <v>x</v>
      </c>
      <c r="E114" s="132">
        <f>(VLOOKUP($B114,'Indicator Data (national)'!$B$5:$BB$13,51,FALSE)+VLOOKUP($B114,'Indicator Data (national)'!$B$5:$BB$13,52,FALSE)+VLOOKUP($B114,'Indicator Data (national)'!$B$5:$BB$13,53,FALSE))/VLOOKUP($B114,'Indicator Data (national)'!$B$5:$BB$13,50,FALSE)*1000000</f>
        <v>8.9973028174812772E-2</v>
      </c>
      <c r="F114" s="2">
        <f t="shared" si="10"/>
        <v>9.100269718251873</v>
      </c>
      <c r="G114" s="3">
        <f t="shared" si="11"/>
        <v>9.100269718251873</v>
      </c>
      <c r="H114" s="2">
        <f>IF('Indicator Data'!AW116="No data","x",IF('Indicator Data'!AW116&gt;H$136,0,IF('Indicator Data'!AW116&lt;H$135,10,(H$136-'Indicator Data'!AW116)/(H$136-H$135)*10)))</f>
        <v>7.8000000000000007</v>
      </c>
      <c r="I114" s="2">
        <f>IF('Indicator Data'!AV116="No data","x",IF('Indicator Data'!AV116&gt;I$136,0,IF('Indicator Data'!AV116&lt;I$135,10,(I$136-'Indicator Data'!AV116)/(I$136-I$135)*10)))</f>
        <v>8</v>
      </c>
      <c r="J114" s="3">
        <f t="shared" si="12"/>
        <v>7.9</v>
      </c>
      <c r="K114" s="5">
        <f t="shared" si="13"/>
        <v>8.5001348591259358</v>
      </c>
      <c r="L114" s="2">
        <f>IF('Indicator Data'!AY116="No data","x",IF('Indicator Data'!AY116^2&gt;L$136,0,IF('Indicator Data'!AY116^2&lt;L$135,10,(L$136-'Indicator Data'!AY116^2)/(L$136-L$135)*10)))</f>
        <v>9.6125756607023085</v>
      </c>
      <c r="M114" s="2" t="str">
        <f>IF(OR('Indicator Data'!AX116=0,'Indicator Data'!AX116="No data"),"x",IF('Indicator Data'!AX116&gt;M$136,0,IF('Indicator Data'!AX116&lt;M$135,10,(M$136-'Indicator Data'!AX116)/(M$136-M$135)*10)))</f>
        <v>x</v>
      </c>
      <c r="N114" s="2">
        <f>IF('Indicator Data'!AZ116="No data","x",IF('Indicator Data'!AZ116&gt;N$136,0,IF('Indicator Data'!AZ116&lt;N$135,10,(N$136-'Indicator Data'!AZ116)/(N$136-N$135)*10)))</f>
        <v>9.7899999999945457</v>
      </c>
      <c r="O114" s="2">
        <f>IF('Indicator Data'!BA116="No data","x",IF('Indicator Data'!BA116&gt;O$136,0,IF('Indicator Data'!BA116&lt;O$135,10,(O$136-'Indicator Data'!BA116)/(O$136-O$135)*10)))</f>
        <v>8.436422548638415</v>
      </c>
      <c r="P114" s="3">
        <f t="shared" si="14"/>
        <v>9.2796660697784237</v>
      </c>
      <c r="Q114" s="2">
        <f>IF('Indicator Data'!BB116="No data","x",IF('Indicator Data'!BB116&gt;Q$136,0,IF('Indicator Data'!BB116&lt;Q$135,10,(Q$136-'Indicator Data'!BB116)/(Q$136-Q$135)*10)))</f>
        <v>9.81111111111111</v>
      </c>
      <c r="R114" s="2">
        <f>IF('Indicator Data'!BC116="No data","x",IF('Indicator Data'!BC116&gt;R$136,0,IF('Indicator Data'!BC116&lt;R$135,10,(R$136-'Indicator Data'!BC116)/(R$136-R$135)*10)))</f>
        <v>9.9600000000000009</v>
      </c>
      <c r="S114" s="3">
        <f t="shared" si="15"/>
        <v>9.8855555555555554</v>
      </c>
      <c r="T114" s="2">
        <f>IF('Indicator Data'!V116="No data","x",IF('Indicator Data'!V116&gt;T$136,0,IF('Indicator Data'!V116&lt;T$135,10,(T$136-'Indicator Data'!V116)/(T$136-T$135)*10)))</f>
        <v>9.9</v>
      </c>
      <c r="U114" s="2">
        <f>IF('Indicator Data'!W116="No data","x",IF('Indicator Data'!W116&gt;U$136,0,IF('Indicator Data'!W116&lt;U$135,10,(U$136-'Indicator Data'!W116)/(U$136-U$135)*10)))</f>
        <v>8.7886147681418727</v>
      </c>
      <c r="V114" s="2">
        <f>IF('Indicator Data'!X116="No data","x",IF('Indicator Data'!X116&gt;V$136,0,IF('Indicator Data'!X116&lt;V$135,10,(V$136-'Indicator Data'!X116)/(V$136-V$135)*10)))</f>
        <v>8.9743589743589745</v>
      </c>
      <c r="W114" s="2">
        <f>IF('Indicator Data'!AC116="No data","x",IF('Indicator Data'!AC116&gt;W$136,0,IF('Indicator Data'!AC116&lt;W$135,10,(W$136-'Indicator Data'!AC116)/(W$136-W$135)*10)))</f>
        <v>9.9475254237288127</v>
      </c>
      <c r="X114" s="3">
        <f t="shared" si="16"/>
        <v>9.4026247915574146</v>
      </c>
      <c r="Y114" s="5">
        <f t="shared" si="17"/>
        <v>9.5226154722971312</v>
      </c>
      <c r="Z114" s="83"/>
    </row>
    <row r="115" spans="1:26" s="11" customFormat="1" x14ac:dyDescent="0.25">
      <c r="A115" s="11" t="s">
        <v>465</v>
      </c>
      <c r="B115" s="30" t="s">
        <v>4</v>
      </c>
      <c r="C115" s="30" t="s">
        <v>595</v>
      </c>
      <c r="D115" s="2" t="str">
        <f>IF('Indicator Data'!AU117="No data","x",IF('Indicator Data'!AU117&gt;D$136,0,IF('Indicator Data'!AU117&lt;D$135,10,(D$136-'Indicator Data'!AU117)/(D$136-D$135)*10)))</f>
        <v>x</v>
      </c>
      <c r="E115" s="132">
        <f>(VLOOKUP($B115,'Indicator Data (national)'!$B$5:$BB$13,51,FALSE)+VLOOKUP($B115,'Indicator Data (national)'!$B$5:$BB$13,52,FALSE)+VLOOKUP($B115,'Indicator Data (national)'!$B$5:$BB$13,53,FALSE))/VLOOKUP($B115,'Indicator Data (national)'!$B$5:$BB$13,50,FALSE)*1000000</f>
        <v>8.9973028174812772E-2</v>
      </c>
      <c r="F115" s="2">
        <f t="shared" si="10"/>
        <v>9.100269718251873</v>
      </c>
      <c r="G115" s="3">
        <f t="shared" si="11"/>
        <v>9.100269718251873</v>
      </c>
      <c r="H115" s="2">
        <f>IF('Indicator Data'!AW117="No data","x",IF('Indicator Data'!AW117&gt;H$136,0,IF('Indicator Data'!AW117&lt;H$135,10,(H$136-'Indicator Data'!AW117)/(H$136-H$135)*10)))</f>
        <v>7.8000000000000007</v>
      </c>
      <c r="I115" s="2">
        <f>IF('Indicator Data'!AV117="No data","x",IF('Indicator Data'!AV117&gt;I$136,0,IF('Indicator Data'!AV117&lt;I$135,10,(I$136-'Indicator Data'!AV117)/(I$136-I$135)*10)))</f>
        <v>8</v>
      </c>
      <c r="J115" s="3">
        <f t="shared" si="12"/>
        <v>7.9</v>
      </c>
      <c r="K115" s="5">
        <f t="shared" si="13"/>
        <v>8.5001348591259358</v>
      </c>
      <c r="L115" s="2">
        <f>IF('Indicator Data'!AY117="No data","x",IF('Indicator Data'!AY117^2&gt;L$136,0,IF('Indicator Data'!AY117^2&lt;L$135,10,(L$136-'Indicator Data'!AY117^2)/(L$136-L$135)*10)))</f>
        <v>9.6125756607023085</v>
      </c>
      <c r="M115" s="2" t="str">
        <f>IF(OR('Indicator Data'!AX117=0,'Indicator Data'!AX117="No data"),"x",IF('Indicator Data'!AX117&gt;M$136,0,IF('Indicator Data'!AX117&lt;M$135,10,(M$136-'Indicator Data'!AX117)/(M$136-M$135)*10)))</f>
        <v>x</v>
      </c>
      <c r="N115" s="2">
        <f>IF('Indicator Data'!AZ117="No data","x",IF('Indicator Data'!AZ117&gt;N$136,0,IF('Indicator Data'!AZ117&lt;N$135,10,(N$136-'Indicator Data'!AZ117)/(N$136-N$135)*10)))</f>
        <v>9.7899999999945457</v>
      </c>
      <c r="O115" s="2">
        <f>IF('Indicator Data'!BA117="No data","x",IF('Indicator Data'!BA117&gt;O$136,0,IF('Indicator Data'!BA117&lt;O$135,10,(O$136-'Indicator Data'!BA117)/(O$136-O$135)*10)))</f>
        <v>8.436422548638415</v>
      </c>
      <c r="P115" s="3">
        <f t="shared" si="14"/>
        <v>9.2796660697784237</v>
      </c>
      <c r="Q115" s="2">
        <f>IF('Indicator Data'!BB117="No data","x",IF('Indicator Data'!BB117&gt;Q$136,0,IF('Indicator Data'!BB117&lt;Q$135,10,(Q$136-'Indicator Data'!BB117)/(Q$136-Q$135)*10)))</f>
        <v>9.81111111111111</v>
      </c>
      <c r="R115" s="2">
        <f>IF('Indicator Data'!BC117="No data","x",IF('Indicator Data'!BC117&gt;R$136,0,IF('Indicator Data'!BC117&lt;R$135,10,(R$136-'Indicator Data'!BC117)/(R$136-R$135)*10)))</f>
        <v>9.9600000000000009</v>
      </c>
      <c r="S115" s="3">
        <f t="shared" si="15"/>
        <v>9.8855555555555554</v>
      </c>
      <c r="T115" s="2">
        <f>IF('Indicator Data'!V117="No data","x",IF('Indicator Data'!V117&gt;T$136,0,IF('Indicator Data'!V117&lt;T$135,10,(T$136-'Indicator Data'!V117)/(T$136-T$135)*10)))</f>
        <v>9.9</v>
      </c>
      <c r="U115" s="2">
        <f>IF('Indicator Data'!W117="No data","x",IF('Indicator Data'!W117&gt;U$136,0,IF('Indicator Data'!W117&lt;U$135,10,(U$136-'Indicator Data'!W117)/(U$136-U$135)*10)))</f>
        <v>9.9977263444843381</v>
      </c>
      <c r="V115" s="2">
        <f>IF('Indicator Data'!X117="No data","x",IF('Indicator Data'!X117&gt;V$136,0,IF('Indicator Data'!X117&lt;V$135,10,(V$136-'Indicator Data'!X117)/(V$136-V$135)*10)))</f>
        <v>8.9743589743589745</v>
      </c>
      <c r="W115" s="2">
        <f>IF('Indicator Data'!AC117="No data","x",IF('Indicator Data'!AC117&gt;W$136,0,IF('Indicator Data'!AC117&lt;W$135,10,(W$136-'Indicator Data'!AC117)/(W$136-W$135)*10)))</f>
        <v>9.9475254237288127</v>
      </c>
      <c r="X115" s="3">
        <f t="shared" si="16"/>
        <v>9.7049026856430309</v>
      </c>
      <c r="Y115" s="5">
        <f t="shared" si="17"/>
        <v>9.62337477032567</v>
      </c>
      <c r="Z115" s="83"/>
    </row>
    <row r="116" spans="1:26" s="11" customFormat="1" x14ac:dyDescent="0.25">
      <c r="A116" s="11" t="s">
        <v>466</v>
      </c>
      <c r="B116" s="30" t="s">
        <v>4</v>
      </c>
      <c r="C116" s="30" t="s">
        <v>596</v>
      </c>
      <c r="D116" s="2" t="str">
        <f>IF('Indicator Data'!AU118="No data","x",IF('Indicator Data'!AU118&gt;D$136,0,IF('Indicator Data'!AU118&lt;D$135,10,(D$136-'Indicator Data'!AU118)/(D$136-D$135)*10)))</f>
        <v>x</v>
      </c>
      <c r="E116" s="132">
        <f>(VLOOKUP($B116,'Indicator Data (national)'!$B$5:$BB$13,51,FALSE)+VLOOKUP($B116,'Indicator Data (national)'!$B$5:$BB$13,52,FALSE)+VLOOKUP($B116,'Indicator Data (national)'!$B$5:$BB$13,53,FALSE))/VLOOKUP($B116,'Indicator Data (national)'!$B$5:$BB$13,50,FALSE)*1000000</f>
        <v>8.9973028174812772E-2</v>
      </c>
      <c r="F116" s="2">
        <f t="shared" si="10"/>
        <v>9.100269718251873</v>
      </c>
      <c r="G116" s="3">
        <f t="shared" si="11"/>
        <v>9.100269718251873</v>
      </c>
      <c r="H116" s="2">
        <f>IF('Indicator Data'!AW118="No data","x",IF('Indicator Data'!AW118&gt;H$136,0,IF('Indicator Data'!AW118&lt;H$135,10,(H$136-'Indicator Data'!AW118)/(H$136-H$135)*10)))</f>
        <v>7.8000000000000007</v>
      </c>
      <c r="I116" s="2">
        <f>IF('Indicator Data'!AV118="No data","x",IF('Indicator Data'!AV118&gt;I$136,0,IF('Indicator Data'!AV118&lt;I$135,10,(I$136-'Indicator Data'!AV118)/(I$136-I$135)*10)))</f>
        <v>8</v>
      </c>
      <c r="J116" s="3">
        <f t="shared" si="12"/>
        <v>7.9</v>
      </c>
      <c r="K116" s="5">
        <f t="shared" si="13"/>
        <v>8.5001348591259358</v>
      </c>
      <c r="L116" s="2">
        <f>IF('Indicator Data'!AY118="No data","x",IF('Indicator Data'!AY118^2&gt;L$136,0,IF('Indicator Data'!AY118^2&lt;L$135,10,(L$136-'Indicator Data'!AY118^2)/(L$136-L$135)*10)))</f>
        <v>9.6125756607023085</v>
      </c>
      <c r="M116" s="2" t="str">
        <f>IF(OR('Indicator Data'!AX118=0,'Indicator Data'!AX118="No data"),"x",IF('Indicator Data'!AX118&gt;M$136,0,IF('Indicator Data'!AX118&lt;M$135,10,(M$136-'Indicator Data'!AX118)/(M$136-M$135)*10)))</f>
        <v>x</v>
      </c>
      <c r="N116" s="2">
        <f>IF('Indicator Data'!AZ118="No data","x",IF('Indicator Data'!AZ118&gt;N$136,0,IF('Indicator Data'!AZ118&lt;N$135,10,(N$136-'Indicator Data'!AZ118)/(N$136-N$135)*10)))</f>
        <v>9.7899999999945457</v>
      </c>
      <c r="O116" s="2">
        <f>IF('Indicator Data'!BA118="No data","x",IF('Indicator Data'!BA118&gt;O$136,0,IF('Indicator Data'!BA118&lt;O$135,10,(O$136-'Indicator Data'!BA118)/(O$136-O$135)*10)))</f>
        <v>8.436422548638415</v>
      </c>
      <c r="P116" s="3">
        <f t="shared" si="14"/>
        <v>9.2796660697784237</v>
      </c>
      <c r="Q116" s="2">
        <f>IF('Indicator Data'!BB118="No data","x",IF('Indicator Data'!BB118&gt;Q$136,0,IF('Indicator Data'!BB118&lt;Q$135,10,(Q$136-'Indicator Data'!BB118)/(Q$136-Q$135)*10)))</f>
        <v>9.81111111111111</v>
      </c>
      <c r="R116" s="2">
        <f>IF('Indicator Data'!BC118="No data","x",IF('Indicator Data'!BC118&gt;R$136,0,IF('Indicator Data'!BC118&lt;R$135,10,(R$136-'Indicator Data'!BC118)/(R$136-R$135)*10)))</f>
        <v>9.9600000000000009</v>
      </c>
      <c r="S116" s="3">
        <f t="shared" si="15"/>
        <v>9.8855555555555554</v>
      </c>
      <c r="T116" s="2">
        <f>IF('Indicator Data'!V118="No data","x",IF('Indicator Data'!V118&gt;T$136,0,IF('Indicator Data'!V118&lt;T$135,10,(T$136-'Indicator Data'!V118)/(T$136-T$135)*10)))</f>
        <v>9.9</v>
      </c>
      <c r="U116" s="2">
        <f>IF('Indicator Data'!W118="No data","x",IF('Indicator Data'!W118&gt;U$136,0,IF('Indicator Data'!W118&lt;U$135,10,(U$136-'Indicator Data'!W118)/(U$136-U$135)*10)))</f>
        <v>9.9944457410688994</v>
      </c>
      <c r="V116" s="2">
        <f>IF('Indicator Data'!X118="No data","x",IF('Indicator Data'!X118&gt;V$136,0,IF('Indicator Data'!X118&lt;V$135,10,(V$136-'Indicator Data'!X118)/(V$136-V$135)*10)))</f>
        <v>8.9743589743589745</v>
      </c>
      <c r="W116" s="2">
        <f>IF('Indicator Data'!AC118="No data","x",IF('Indicator Data'!AC118&gt;W$136,0,IF('Indicator Data'!AC118&lt;W$135,10,(W$136-'Indicator Data'!AC118)/(W$136-W$135)*10)))</f>
        <v>9.9475254237288127</v>
      </c>
      <c r="X116" s="3">
        <f t="shared" si="16"/>
        <v>9.7040825347891726</v>
      </c>
      <c r="Y116" s="5">
        <f t="shared" si="17"/>
        <v>9.6231013867077166</v>
      </c>
      <c r="Z116" s="83"/>
    </row>
    <row r="117" spans="1:26" s="11" customFormat="1" x14ac:dyDescent="0.25">
      <c r="A117" s="11" t="s">
        <v>467</v>
      </c>
      <c r="B117" s="30" t="s">
        <v>4</v>
      </c>
      <c r="C117" s="30" t="s">
        <v>597</v>
      </c>
      <c r="D117" s="2" t="str">
        <f>IF('Indicator Data'!AU119="No data","x",IF('Indicator Data'!AU119&gt;D$136,0,IF('Indicator Data'!AU119&lt;D$135,10,(D$136-'Indicator Data'!AU119)/(D$136-D$135)*10)))</f>
        <v>x</v>
      </c>
      <c r="E117" s="132">
        <f>(VLOOKUP($B117,'Indicator Data (national)'!$B$5:$BB$13,51,FALSE)+VLOOKUP($B117,'Indicator Data (national)'!$B$5:$BB$13,52,FALSE)+VLOOKUP($B117,'Indicator Data (national)'!$B$5:$BB$13,53,FALSE))/VLOOKUP($B117,'Indicator Data (national)'!$B$5:$BB$13,50,FALSE)*1000000</f>
        <v>8.9973028174812772E-2</v>
      </c>
      <c r="F117" s="2">
        <f t="shared" si="10"/>
        <v>9.100269718251873</v>
      </c>
      <c r="G117" s="3">
        <f t="shared" si="11"/>
        <v>9.100269718251873</v>
      </c>
      <c r="H117" s="2">
        <f>IF('Indicator Data'!AW119="No data","x",IF('Indicator Data'!AW119&gt;H$136,0,IF('Indicator Data'!AW119&lt;H$135,10,(H$136-'Indicator Data'!AW119)/(H$136-H$135)*10)))</f>
        <v>7.8000000000000007</v>
      </c>
      <c r="I117" s="2">
        <f>IF('Indicator Data'!AV119="No data","x",IF('Indicator Data'!AV119&gt;I$136,0,IF('Indicator Data'!AV119&lt;I$135,10,(I$136-'Indicator Data'!AV119)/(I$136-I$135)*10)))</f>
        <v>8</v>
      </c>
      <c r="J117" s="3">
        <f t="shared" si="12"/>
        <v>7.9</v>
      </c>
      <c r="K117" s="5">
        <f t="shared" si="13"/>
        <v>8.5001348591259358</v>
      </c>
      <c r="L117" s="2">
        <f>IF('Indicator Data'!AY119="No data","x",IF('Indicator Data'!AY119^2&gt;L$136,0,IF('Indicator Data'!AY119^2&lt;L$135,10,(L$136-'Indicator Data'!AY119^2)/(L$136-L$135)*10)))</f>
        <v>9.6125756607023085</v>
      </c>
      <c r="M117" s="2" t="str">
        <f>IF(OR('Indicator Data'!AX119=0,'Indicator Data'!AX119="No data"),"x",IF('Indicator Data'!AX119&gt;M$136,0,IF('Indicator Data'!AX119&lt;M$135,10,(M$136-'Indicator Data'!AX119)/(M$136-M$135)*10)))</f>
        <v>x</v>
      </c>
      <c r="N117" s="2">
        <f>IF('Indicator Data'!AZ119="No data","x",IF('Indicator Data'!AZ119&gt;N$136,0,IF('Indicator Data'!AZ119&lt;N$135,10,(N$136-'Indicator Data'!AZ119)/(N$136-N$135)*10)))</f>
        <v>9.7899999999945457</v>
      </c>
      <c r="O117" s="2">
        <f>IF('Indicator Data'!BA119="No data","x",IF('Indicator Data'!BA119&gt;O$136,0,IF('Indicator Data'!BA119&lt;O$135,10,(O$136-'Indicator Data'!BA119)/(O$136-O$135)*10)))</f>
        <v>8.436422548638415</v>
      </c>
      <c r="P117" s="3">
        <f t="shared" si="14"/>
        <v>9.2796660697784237</v>
      </c>
      <c r="Q117" s="2">
        <f>IF('Indicator Data'!BB119="No data","x",IF('Indicator Data'!BB119&gt;Q$136,0,IF('Indicator Data'!BB119&lt;Q$135,10,(Q$136-'Indicator Data'!BB119)/(Q$136-Q$135)*10)))</f>
        <v>9.81111111111111</v>
      </c>
      <c r="R117" s="2">
        <f>IF('Indicator Data'!BC119="No data","x",IF('Indicator Data'!BC119&gt;R$136,0,IF('Indicator Data'!BC119&lt;R$135,10,(R$136-'Indicator Data'!BC119)/(R$136-R$135)*10)))</f>
        <v>9.9600000000000009</v>
      </c>
      <c r="S117" s="3">
        <f t="shared" si="15"/>
        <v>9.8855555555555554</v>
      </c>
      <c r="T117" s="2">
        <f>IF('Indicator Data'!V119="No data","x",IF('Indicator Data'!V119&gt;T$136,0,IF('Indicator Data'!V119&lt;T$135,10,(T$136-'Indicator Data'!V119)/(T$136-T$135)*10)))</f>
        <v>9.9</v>
      </c>
      <c r="U117" s="2">
        <f>IF('Indicator Data'!W119="No data","x",IF('Indicator Data'!W119&gt;U$136,0,IF('Indicator Data'!W119&lt;U$135,10,(U$136-'Indicator Data'!W119)/(U$136-U$135)*10)))</f>
        <v>7.5321262698748264</v>
      </c>
      <c r="V117" s="2">
        <f>IF('Indicator Data'!X119="No data","x",IF('Indicator Data'!X119&gt;V$136,0,IF('Indicator Data'!X119&lt;V$135,10,(V$136-'Indicator Data'!X119)/(V$136-V$135)*10)))</f>
        <v>8.9743589743589745</v>
      </c>
      <c r="W117" s="2">
        <f>IF('Indicator Data'!AC119="No data","x",IF('Indicator Data'!AC119&gt;W$136,0,IF('Indicator Data'!AC119&lt;W$135,10,(W$136-'Indicator Data'!AC119)/(W$136-W$135)*10)))</f>
        <v>9.9475254237288127</v>
      </c>
      <c r="X117" s="3">
        <f t="shared" si="16"/>
        <v>9.088502666990653</v>
      </c>
      <c r="Y117" s="5">
        <f t="shared" si="17"/>
        <v>9.4179080974415434</v>
      </c>
      <c r="Z117" s="83"/>
    </row>
    <row r="118" spans="1:26" s="11" customFormat="1" x14ac:dyDescent="0.25">
      <c r="A118" s="11" t="s">
        <v>468</v>
      </c>
      <c r="B118" s="30" t="s">
        <v>4</v>
      </c>
      <c r="C118" s="30" t="s">
        <v>598</v>
      </c>
      <c r="D118" s="2" t="str">
        <f>IF('Indicator Data'!AU120="No data","x",IF('Indicator Data'!AU120&gt;D$136,0,IF('Indicator Data'!AU120&lt;D$135,10,(D$136-'Indicator Data'!AU120)/(D$136-D$135)*10)))</f>
        <v>x</v>
      </c>
      <c r="E118" s="132">
        <f>(VLOOKUP($B118,'Indicator Data (national)'!$B$5:$BB$13,51,FALSE)+VLOOKUP($B118,'Indicator Data (national)'!$B$5:$BB$13,52,FALSE)+VLOOKUP($B118,'Indicator Data (national)'!$B$5:$BB$13,53,FALSE))/VLOOKUP($B118,'Indicator Data (national)'!$B$5:$BB$13,50,FALSE)*1000000</f>
        <v>8.9973028174812772E-2</v>
      </c>
      <c r="F118" s="2">
        <f t="shared" si="10"/>
        <v>9.100269718251873</v>
      </c>
      <c r="G118" s="3">
        <f t="shared" si="11"/>
        <v>9.100269718251873</v>
      </c>
      <c r="H118" s="2">
        <f>IF('Indicator Data'!AW120="No data","x",IF('Indicator Data'!AW120&gt;H$136,0,IF('Indicator Data'!AW120&lt;H$135,10,(H$136-'Indicator Data'!AW120)/(H$136-H$135)*10)))</f>
        <v>7.8000000000000007</v>
      </c>
      <c r="I118" s="2">
        <f>IF('Indicator Data'!AV120="No data","x",IF('Indicator Data'!AV120&gt;I$136,0,IF('Indicator Data'!AV120&lt;I$135,10,(I$136-'Indicator Data'!AV120)/(I$136-I$135)*10)))</f>
        <v>8</v>
      </c>
      <c r="J118" s="3">
        <f t="shared" si="12"/>
        <v>7.9</v>
      </c>
      <c r="K118" s="5">
        <f t="shared" si="13"/>
        <v>8.5001348591259358</v>
      </c>
      <c r="L118" s="2">
        <f>IF('Indicator Data'!AY120="No data","x",IF('Indicator Data'!AY120^2&gt;L$136,0,IF('Indicator Data'!AY120^2&lt;L$135,10,(L$136-'Indicator Data'!AY120^2)/(L$136-L$135)*10)))</f>
        <v>9.6125756607023085</v>
      </c>
      <c r="M118" s="2" t="str">
        <f>IF(OR('Indicator Data'!AX120=0,'Indicator Data'!AX120="No data"),"x",IF('Indicator Data'!AX120&gt;M$136,0,IF('Indicator Data'!AX120&lt;M$135,10,(M$136-'Indicator Data'!AX120)/(M$136-M$135)*10)))</f>
        <v>x</v>
      </c>
      <c r="N118" s="2">
        <f>IF('Indicator Data'!AZ120="No data","x",IF('Indicator Data'!AZ120&gt;N$136,0,IF('Indicator Data'!AZ120&lt;N$135,10,(N$136-'Indicator Data'!AZ120)/(N$136-N$135)*10)))</f>
        <v>9.7899999999945457</v>
      </c>
      <c r="O118" s="2">
        <f>IF('Indicator Data'!BA120="No data","x",IF('Indicator Data'!BA120&gt;O$136,0,IF('Indicator Data'!BA120&lt;O$135,10,(O$136-'Indicator Data'!BA120)/(O$136-O$135)*10)))</f>
        <v>8.436422548638415</v>
      </c>
      <c r="P118" s="3">
        <f t="shared" si="14"/>
        <v>9.2796660697784237</v>
      </c>
      <c r="Q118" s="2">
        <f>IF('Indicator Data'!BB120="No data","x",IF('Indicator Data'!BB120&gt;Q$136,0,IF('Indicator Data'!BB120&lt;Q$135,10,(Q$136-'Indicator Data'!BB120)/(Q$136-Q$135)*10)))</f>
        <v>9.81111111111111</v>
      </c>
      <c r="R118" s="2">
        <f>IF('Indicator Data'!BC120="No data","x",IF('Indicator Data'!BC120&gt;R$136,0,IF('Indicator Data'!BC120&lt;R$135,10,(R$136-'Indicator Data'!BC120)/(R$136-R$135)*10)))</f>
        <v>9.9600000000000009</v>
      </c>
      <c r="S118" s="3">
        <f t="shared" si="15"/>
        <v>9.8855555555555554</v>
      </c>
      <c r="T118" s="2">
        <f>IF('Indicator Data'!V120="No data","x",IF('Indicator Data'!V120&gt;T$136,0,IF('Indicator Data'!V120&lt;T$135,10,(T$136-'Indicator Data'!V120)/(T$136-T$135)*10)))</f>
        <v>9.9</v>
      </c>
      <c r="U118" s="2">
        <f>IF('Indicator Data'!W120="No data","x",IF('Indicator Data'!W120&gt;U$136,0,IF('Indicator Data'!W120&lt;U$135,10,(U$136-'Indicator Data'!W120)/(U$136-U$135)*10)))</f>
        <v>9.6187872157178891</v>
      </c>
      <c r="V118" s="2">
        <f>IF('Indicator Data'!X120="No data","x",IF('Indicator Data'!X120&gt;V$136,0,IF('Indicator Data'!X120&lt;V$135,10,(V$136-'Indicator Data'!X120)/(V$136-V$135)*10)))</f>
        <v>8.9743589743589745</v>
      </c>
      <c r="W118" s="2">
        <f>IF('Indicator Data'!AC120="No data","x",IF('Indicator Data'!AC120&gt;W$136,0,IF('Indicator Data'!AC120&lt;W$135,10,(W$136-'Indicator Data'!AC120)/(W$136-W$135)*10)))</f>
        <v>9.9475254237288127</v>
      </c>
      <c r="X118" s="3">
        <f t="shared" si="16"/>
        <v>9.6101679034514191</v>
      </c>
      <c r="Y118" s="5">
        <f t="shared" si="17"/>
        <v>9.5917965095951327</v>
      </c>
      <c r="Z118" s="83"/>
    </row>
    <row r="119" spans="1:26" s="11" customFormat="1" x14ac:dyDescent="0.25">
      <c r="A119" s="11" t="s">
        <v>469</v>
      </c>
      <c r="B119" s="30" t="s">
        <v>4</v>
      </c>
      <c r="C119" s="30" t="s">
        <v>599</v>
      </c>
      <c r="D119" s="2" t="str">
        <f>IF('Indicator Data'!AU121="No data","x",IF('Indicator Data'!AU121&gt;D$136,0,IF('Indicator Data'!AU121&lt;D$135,10,(D$136-'Indicator Data'!AU121)/(D$136-D$135)*10)))</f>
        <v>x</v>
      </c>
      <c r="E119" s="132">
        <f>(VLOOKUP($B119,'Indicator Data (national)'!$B$5:$BB$13,51,FALSE)+VLOOKUP($B119,'Indicator Data (national)'!$B$5:$BB$13,52,FALSE)+VLOOKUP($B119,'Indicator Data (national)'!$B$5:$BB$13,53,FALSE))/VLOOKUP($B119,'Indicator Data (national)'!$B$5:$BB$13,50,FALSE)*1000000</f>
        <v>8.9973028174812772E-2</v>
      </c>
      <c r="F119" s="2">
        <f t="shared" si="10"/>
        <v>9.100269718251873</v>
      </c>
      <c r="G119" s="3">
        <f t="shared" si="11"/>
        <v>9.100269718251873</v>
      </c>
      <c r="H119" s="2">
        <f>IF('Indicator Data'!AW121="No data","x",IF('Indicator Data'!AW121&gt;H$136,0,IF('Indicator Data'!AW121&lt;H$135,10,(H$136-'Indicator Data'!AW121)/(H$136-H$135)*10)))</f>
        <v>7.8000000000000007</v>
      </c>
      <c r="I119" s="2">
        <f>IF('Indicator Data'!AV121="No data","x",IF('Indicator Data'!AV121&gt;I$136,0,IF('Indicator Data'!AV121&lt;I$135,10,(I$136-'Indicator Data'!AV121)/(I$136-I$135)*10)))</f>
        <v>8</v>
      </c>
      <c r="J119" s="3">
        <f t="shared" si="12"/>
        <v>7.9</v>
      </c>
      <c r="K119" s="5">
        <f t="shared" si="13"/>
        <v>8.5001348591259358</v>
      </c>
      <c r="L119" s="2">
        <f>IF('Indicator Data'!AY121="No data","x",IF('Indicator Data'!AY121^2&gt;L$136,0,IF('Indicator Data'!AY121^2&lt;L$135,10,(L$136-'Indicator Data'!AY121^2)/(L$136-L$135)*10)))</f>
        <v>9.6125756607023085</v>
      </c>
      <c r="M119" s="2" t="str">
        <f>IF(OR('Indicator Data'!AX121=0,'Indicator Data'!AX121="No data"),"x",IF('Indicator Data'!AX121&gt;M$136,0,IF('Indicator Data'!AX121&lt;M$135,10,(M$136-'Indicator Data'!AX121)/(M$136-M$135)*10)))</f>
        <v>x</v>
      </c>
      <c r="N119" s="2">
        <f>IF('Indicator Data'!AZ121="No data","x",IF('Indicator Data'!AZ121&gt;N$136,0,IF('Indicator Data'!AZ121&lt;N$135,10,(N$136-'Indicator Data'!AZ121)/(N$136-N$135)*10)))</f>
        <v>9.7899999999945457</v>
      </c>
      <c r="O119" s="2">
        <f>IF('Indicator Data'!BA121="No data","x",IF('Indicator Data'!BA121&gt;O$136,0,IF('Indicator Data'!BA121&lt;O$135,10,(O$136-'Indicator Data'!BA121)/(O$136-O$135)*10)))</f>
        <v>8.436422548638415</v>
      </c>
      <c r="P119" s="3">
        <f t="shared" si="14"/>
        <v>9.2796660697784237</v>
      </c>
      <c r="Q119" s="2">
        <f>IF('Indicator Data'!BB121="No data","x",IF('Indicator Data'!BB121&gt;Q$136,0,IF('Indicator Data'!BB121&lt;Q$135,10,(Q$136-'Indicator Data'!BB121)/(Q$136-Q$135)*10)))</f>
        <v>9.81111111111111</v>
      </c>
      <c r="R119" s="2">
        <f>IF('Indicator Data'!BC121="No data","x",IF('Indicator Data'!BC121&gt;R$136,0,IF('Indicator Data'!BC121&lt;R$135,10,(R$136-'Indicator Data'!BC121)/(R$136-R$135)*10)))</f>
        <v>9.9600000000000009</v>
      </c>
      <c r="S119" s="3">
        <f t="shared" si="15"/>
        <v>9.8855555555555554</v>
      </c>
      <c r="T119" s="2">
        <f>IF('Indicator Data'!V121="No data","x",IF('Indicator Data'!V121&gt;T$136,0,IF('Indicator Data'!V121&lt;T$135,10,(T$136-'Indicator Data'!V121)/(T$136-T$135)*10)))</f>
        <v>9.9</v>
      </c>
      <c r="U119" s="2">
        <f>IF('Indicator Data'!W121="No data","x",IF('Indicator Data'!W121&gt;U$136,0,IF('Indicator Data'!W121&lt;U$135,10,(U$136-'Indicator Data'!W121)/(U$136-U$135)*10)))</f>
        <v>9.1371608449068766</v>
      </c>
      <c r="V119" s="2">
        <f>IF('Indicator Data'!X121="No data","x",IF('Indicator Data'!X121&gt;V$136,0,IF('Indicator Data'!X121&lt;V$135,10,(V$136-'Indicator Data'!X121)/(V$136-V$135)*10)))</f>
        <v>8.9743589743589745</v>
      </c>
      <c r="W119" s="2">
        <f>IF('Indicator Data'!AC121="No data","x",IF('Indicator Data'!AC121&gt;W$136,0,IF('Indicator Data'!AC121&lt;W$135,10,(W$136-'Indicator Data'!AC121)/(W$136-W$135)*10)))</f>
        <v>9.9475254237288127</v>
      </c>
      <c r="X119" s="3">
        <f t="shared" si="16"/>
        <v>9.4897613107486656</v>
      </c>
      <c r="Y119" s="5">
        <f t="shared" si="17"/>
        <v>9.5516609786942137</v>
      </c>
      <c r="Z119" s="83"/>
    </row>
    <row r="120" spans="1:26" s="11" customFormat="1" x14ac:dyDescent="0.25">
      <c r="A120" s="11" t="s">
        <v>470</v>
      </c>
      <c r="B120" s="30" t="s">
        <v>4</v>
      </c>
      <c r="C120" s="30" t="s">
        <v>600</v>
      </c>
      <c r="D120" s="2" t="str">
        <f>IF('Indicator Data'!AU122="No data","x",IF('Indicator Data'!AU122&gt;D$136,0,IF('Indicator Data'!AU122&lt;D$135,10,(D$136-'Indicator Data'!AU122)/(D$136-D$135)*10)))</f>
        <v>x</v>
      </c>
      <c r="E120" s="132">
        <f>(VLOOKUP($B120,'Indicator Data (national)'!$B$5:$BB$13,51,FALSE)+VLOOKUP($B120,'Indicator Data (national)'!$B$5:$BB$13,52,FALSE)+VLOOKUP($B120,'Indicator Data (national)'!$B$5:$BB$13,53,FALSE))/VLOOKUP($B120,'Indicator Data (national)'!$B$5:$BB$13,50,FALSE)*1000000</f>
        <v>8.9973028174812772E-2</v>
      </c>
      <c r="F120" s="2">
        <f t="shared" si="10"/>
        <v>9.100269718251873</v>
      </c>
      <c r="G120" s="3">
        <f t="shared" si="11"/>
        <v>9.100269718251873</v>
      </c>
      <c r="H120" s="2">
        <f>IF('Indicator Data'!AW122="No data","x",IF('Indicator Data'!AW122&gt;H$136,0,IF('Indicator Data'!AW122&lt;H$135,10,(H$136-'Indicator Data'!AW122)/(H$136-H$135)*10)))</f>
        <v>7.8000000000000007</v>
      </c>
      <c r="I120" s="2">
        <f>IF('Indicator Data'!AV122="No data","x",IF('Indicator Data'!AV122&gt;I$136,0,IF('Indicator Data'!AV122&lt;I$135,10,(I$136-'Indicator Data'!AV122)/(I$136-I$135)*10)))</f>
        <v>8</v>
      </c>
      <c r="J120" s="3">
        <f t="shared" si="12"/>
        <v>7.9</v>
      </c>
      <c r="K120" s="5">
        <f t="shared" si="13"/>
        <v>8.5001348591259358</v>
      </c>
      <c r="L120" s="2">
        <f>IF('Indicator Data'!AY122="No data","x",IF('Indicator Data'!AY122^2&gt;L$136,0,IF('Indicator Data'!AY122^2&lt;L$135,10,(L$136-'Indicator Data'!AY122^2)/(L$136-L$135)*10)))</f>
        <v>9.6125756607023085</v>
      </c>
      <c r="M120" s="2" t="str">
        <f>IF(OR('Indicator Data'!AX122=0,'Indicator Data'!AX122="No data"),"x",IF('Indicator Data'!AX122&gt;M$136,0,IF('Indicator Data'!AX122&lt;M$135,10,(M$136-'Indicator Data'!AX122)/(M$136-M$135)*10)))</f>
        <v>x</v>
      </c>
      <c r="N120" s="2">
        <f>IF('Indicator Data'!AZ122="No data","x",IF('Indicator Data'!AZ122&gt;N$136,0,IF('Indicator Data'!AZ122&lt;N$135,10,(N$136-'Indicator Data'!AZ122)/(N$136-N$135)*10)))</f>
        <v>9.7899999999945457</v>
      </c>
      <c r="O120" s="2">
        <f>IF('Indicator Data'!BA122="No data","x",IF('Indicator Data'!BA122&gt;O$136,0,IF('Indicator Data'!BA122&lt;O$135,10,(O$136-'Indicator Data'!BA122)/(O$136-O$135)*10)))</f>
        <v>8.436422548638415</v>
      </c>
      <c r="P120" s="3">
        <f t="shared" si="14"/>
        <v>9.2796660697784237</v>
      </c>
      <c r="Q120" s="2">
        <f>IF('Indicator Data'!BB122="No data","x",IF('Indicator Data'!BB122&gt;Q$136,0,IF('Indicator Data'!BB122&lt;Q$135,10,(Q$136-'Indicator Data'!BB122)/(Q$136-Q$135)*10)))</f>
        <v>9.81111111111111</v>
      </c>
      <c r="R120" s="2">
        <f>IF('Indicator Data'!BC122="No data","x",IF('Indicator Data'!BC122&gt;R$136,0,IF('Indicator Data'!BC122&lt;R$135,10,(R$136-'Indicator Data'!BC122)/(R$136-R$135)*10)))</f>
        <v>9.9600000000000009</v>
      </c>
      <c r="S120" s="3">
        <f t="shared" si="15"/>
        <v>9.8855555555555554</v>
      </c>
      <c r="T120" s="2">
        <f>IF('Indicator Data'!V122="No data","x",IF('Indicator Data'!V122&gt;T$136,0,IF('Indicator Data'!V122&lt;T$135,10,(T$136-'Indicator Data'!V122)/(T$136-T$135)*10)))</f>
        <v>9.9</v>
      </c>
      <c r="U120" s="2">
        <f>IF('Indicator Data'!W122="No data","x",IF('Indicator Data'!W122&gt;U$136,0,IF('Indicator Data'!W122&lt;U$135,10,(U$136-'Indicator Data'!W122)/(U$136-U$135)*10)))</f>
        <v>10</v>
      </c>
      <c r="V120" s="2">
        <f>IF('Indicator Data'!X122="No data","x",IF('Indicator Data'!X122&gt;V$136,0,IF('Indicator Data'!X122&lt;V$135,10,(V$136-'Indicator Data'!X122)/(V$136-V$135)*10)))</f>
        <v>8.9743589743589745</v>
      </c>
      <c r="W120" s="2">
        <f>IF('Indicator Data'!AC122="No data","x",IF('Indicator Data'!AC122&gt;W$136,0,IF('Indicator Data'!AC122&lt;W$135,10,(W$136-'Indicator Data'!AC122)/(W$136-W$135)*10)))</f>
        <v>9.9475254237288127</v>
      </c>
      <c r="X120" s="3">
        <f t="shared" si="16"/>
        <v>9.7054710995219473</v>
      </c>
      <c r="Y120" s="5">
        <f t="shared" si="17"/>
        <v>9.6235642416186415</v>
      </c>
      <c r="Z120" s="83"/>
    </row>
    <row r="121" spans="1:26" s="11" customFormat="1" x14ac:dyDescent="0.25">
      <c r="A121" s="11" t="s">
        <v>471</v>
      </c>
      <c r="B121" s="30" t="s">
        <v>4</v>
      </c>
      <c r="C121" s="30" t="s">
        <v>601</v>
      </c>
      <c r="D121" s="2" t="str">
        <f>IF('Indicator Data'!AU123="No data","x",IF('Indicator Data'!AU123&gt;D$136,0,IF('Indicator Data'!AU123&lt;D$135,10,(D$136-'Indicator Data'!AU123)/(D$136-D$135)*10)))</f>
        <v>x</v>
      </c>
      <c r="E121" s="132">
        <f>(VLOOKUP($B121,'Indicator Data (national)'!$B$5:$BB$13,51,FALSE)+VLOOKUP($B121,'Indicator Data (national)'!$B$5:$BB$13,52,FALSE)+VLOOKUP($B121,'Indicator Data (national)'!$B$5:$BB$13,53,FALSE))/VLOOKUP($B121,'Indicator Data (national)'!$B$5:$BB$13,50,FALSE)*1000000</f>
        <v>8.9973028174812772E-2</v>
      </c>
      <c r="F121" s="2">
        <f t="shared" si="10"/>
        <v>9.100269718251873</v>
      </c>
      <c r="G121" s="3">
        <f t="shared" si="11"/>
        <v>9.100269718251873</v>
      </c>
      <c r="H121" s="2">
        <f>IF('Indicator Data'!AW123="No data","x",IF('Indicator Data'!AW123&gt;H$136,0,IF('Indicator Data'!AW123&lt;H$135,10,(H$136-'Indicator Data'!AW123)/(H$136-H$135)*10)))</f>
        <v>7.8000000000000007</v>
      </c>
      <c r="I121" s="2">
        <f>IF('Indicator Data'!AV123="No data","x",IF('Indicator Data'!AV123&gt;I$136,0,IF('Indicator Data'!AV123&lt;I$135,10,(I$136-'Indicator Data'!AV123)/(I$136-I$135)*10)))</f>
        <v>8</v>
      </c>
      <c r="J121" s="3">
        <f t="shared" si="12"/>
        <v>7.9</v>
      </c>
      <c r="K121" s="5">
        <f t="shared" si="13"/>
        <v>8.5001348591259358</v>
      </c>
      <c r="L121" s="2">
        <f>IF('Indicator Data'!AY123="No data","x",IF('Indicator Data'!AY123^2&gt;L$136,0,IF('Indicator Data'!AY123^2&lt;L$135,10,(L$136-'Indicator Data'!AY123^2)/(L$136-L$135)*10)))</f>
        <v>9.6125756607023085</v>
      </c>
      <c r="M121" s="2" t="str">
        <f>IF(OR('Indicator Data'!AX123=0,'Indicator Data'!AX123="No data"),"x",IF('Indicator Data'!AX123&gt;M$136,0,IF('Indicator Data'!AX123&lt;M$135,10,(M$136-'Indicator Data'!AX123)/(M$136-M$135)*10)))</f>
        <v>x</v>
      </c>
      <c r="N121" s="2">
        <f>IF('Indicator Data'!AZ123="No data","x",IF('Indicator Data'!AZ123&gt;N$136,0,IF('Indicator Data'!AZ123&lt;N$135,10,(N$136-'Indicator Data'!AZ123)/(N$136-N$135)*10)))</f>
        <v>9.7899999999945457</v>
      </c>
      <c r="O121" s="2">
        <f>IF('Indicator Data'!BA123="No data","x",IF('Indicator Data'!BA123&gt;O$136,0,IF('Indicator Data'!BA123&lt;O$135,10,(O$136-'Indicator Data'!BA123)/(O$136-O$135)*10)))</f>
        <v>8.436422548638415</v>
      </c>
      <c r="P121" s="3">
        <f t="shared" si="14"/>
        <v>9.2796660697784237</v>
      </c>
      <c r="Q121" s="2">
        <f>IF('Indicator Data'!BB123="No data","x",IF('Indicator Data'!BB123&gt;Q$136,0,IF('Indicator Data'!BB123&lt;Q$135,10,(Q$136-'Indicator Data'!BB123)/(Q$136-Q$135)*10)))</f>
        <v>9.81111111111111</v>
      </c>
      <c r="R121" s="2">
        <f>IF('Indicator Data'!BC123="No data","x",IF('Indicator Data'!BC123&gt;R$136,0,IF('Indicator Data'!BC123&lt;R$135,10,(R$136-'Indicator Data'!BC123)/(R$136-R$135)*10)))</f>
        <v>9.9600000000000009</v>
      </c>
      <c r="S121" s="3">
        <f t="shared" si="15"/>
        <v>9.8855555555555554</v>
      </c>
      <c r="T121" s="2">
        <f>IF('Indicator Data'!V123="No data","x",IF('Indicator Data'!V123&gt;T$136,0,IF('Indicator Data'!V123&lt;T$135,10,(T$136-'Indicator Data'!V123)/(T$136-T$135)*10)))</f>
        <v>9.9</v>
      </c>
      <c r="U121" s="2">
        <f>IF('Indicator Data'!W123="No data","x",IF('Indicator Data'!W123&gt;U$136,0,IF('Indicator Data'!W123&lt;U$135,10,(U$136-'Indicator Data'!W123)/(U$136-U$135)*10)))</f>
        <v>6.629075896939379</v>
      </c>
      <c r="V121" s="2">
        <f>IF('Indicator Data'!X123="No data","x",IF('Indicator Data'!X123&gt;V$136,0,IF('Indicator Data'!X123&lt;V$135,10,(V$136-'Indicator Data'!X123)/(V$136-V$135)*10)))</f>
        <v>8.9743589743589745</v>
      </c>
      <c r="W121" s="2">
        <f>IF('Indicator Data'!AC123="No data","x",IF('Indicator Data'!AC123&gt;W$136,0,IF('Indicator Data'!AC123&lt;W$135,10,(W$136-'Indicator Data'!AC123)/(W$136-W$135)*10)))</f>
        <v>9.9475254237288127</v>
      </c>
      <c r="X121" s="3">
        <f t="shared" si="16"/>
        <v>8.8627400737567914</v>
      </c>
      <c r="Y121" s="5">
        <f t="shared" si="17"/>
        <v>9.3426538996969217</v>
      </c>
      <c r="Z121" s="83"/>
    </row>
    <row r="122" spans="1:26" s="11" customFormat="1" x14ac:dyDescent="0.25">
      <c r="A122" s="11" t="s">
        <v>472</v>
      </c>
      <c r="B122" s="30" t="s">
        <v>4</v>
      </c>
      <c r="C122" s="30" t="s">
        <v>602</v>
      </c>
      <c r="D122" s="2" t="str">
        <f>IF('Indicator Data'!AU124="No data","x",IF('Indicator Data'!AU124&gt;D$136,0,IF('Indicator Data'!AU124&lt;D$135,10,(D$136-'Indicator Data'!AU124)/(D$136-D$135)*10)))</f>
        <v>x</v>
      </c>
      <c r="E122" s="132">
        <f>(VLOOKUP($B122,'Indicator Data (national)'!$B$5:$BB$13,51,FALSE)+VLOOKUP($B122,'Indicator Data (national)'!$B$5:$BB$13,52,FALSE)+VLOOKUP($B122,'Indicator Data (national)'!$B$5:$BB$13,53,FALSE))/VLOOKUP($B122,'Indicator Data (national)'!$B$5:$BB$13,50,FALSE)*1000000</f>
        <v>8.9973028174812772E-2</v>
      </c>
      <c r="F122" s="2">
        <f t="shared" si="10"/>
        <v>9.100269718251873</v>
      </c>
      <c r="G122" s="3">
        <f t="shared" si="11"/>
        <v>9.100269718251873</v>
      </c>
      <c r="H122" s="2">
        <f>IF('Indicator Data'!AW124="No data","x",IF('Indicator Data'!AW124&gt;H$136,0,IF('Indicator Data'!AW124&lt;H$135,10,(H$136-'Indicator Data'!AW124)/(H$136-H$135)*10)))</f>
        <v>7.8000000000000007</v>
      </c>
      <c r="I122" s="2">
        <f>IF('Indicator Data'!AV124="No data","x",IF('Indicator Data'!AV124&gt;I$136,0,IF('Indicator Data'!AV124&lt;I$135,10,(I$136-'Indicator Data'!AV124)/(I$136-I$135)*10)))</f>
        <v>8</v>
      </c>
      <c r="J122" s="3">
        <f t="shared" si="12"/>
        <v>7.9</v>
      </c>
      <c r="K122" s="5">
        <f t="shared" si="13"/>
        <v>8.5001348591259358</v>
      </c>
      <c r="L122" s="2">
        <f>IF('Indicator Data'!AY124="No data","x",IF('Indicator Data'!AY124^2&gt;L$136,0,IF('Indicator Data'!AY124^2&lt;L$135,10,(L$136-'Indicator Data'!AY124^2)/(L$136-L$135)*10)))</f>
        <v>9.6125756607023085</v>
      </c>
      <c r="M122" s="2" t="str">
        <f>IF(OR('Indicator Data'!AX124=0,'Indicator Data'!AX124="No data"),"x",IF('Indicator Data'!AX124&gt;M$136,0,IF('Indicator Data'!AX124&lt;M$135,10,(M$136-'Indicator Data'!AX124)/(M$136-M$135)*10)))</f>
        <v>x</v>
      </c>
      <c r="N122" s="2">
        <f>IF('Indicator Data'!AZ124="No data","x",IF('Indicator Data'!AZ124&gt;N$136,0,IF('Indicator Data'!AZ124&lt;N$135,10,(N$136-'Indicator Data'!AZ124)/(N$136-N$135)*10)))</f>
        <v>9.7899999999945457</v>
      </c>
      <c r="O122" s="2">
        <f>IF('Indicator Data'!BA124="No data","x",IF('Indicator Data'!BA124&gt;O$136,0,IF('Indicator Data'!BA124&lt;O$135,10,(O$136-'Indicator Data'!BA124)/(O$136-O$135)*10)))</f>
        <v>8.436422548638415</v>
      </c>
      <c r="P122" s="3">
        <f t="shared" si="14"/>
        <v>9.2796660697784237</v>
      </c>
      <c r="Q122" s="2">
        <f>IF('Indicator Data'!BB124="No data","x",IF('Indicator Data'!BB124&gt;Q$136,0,IF('Indicator Data'!BB124&lt;Q$135,10,(Q$136-'Indicator Data'!BB124)/(Q$136-Q$135)*10)))</f>
        <v>9.81111111111111</v>
      </c>
      <c r="R122" s="2">
        <f>IF('Indicator Data'!BC124="No data","x",IF('Indicator Data'!BC124&gt;R$136,0,IF('Indicator Data'!BC124&lt;R$135,10,(R$136-'Indicator Data'!BC124)/(R$136-R$135)*10)))</f>
        <v>9.9600000000000009</v>
      </c>
      <c r="S122" s="3">
        <f t="shared" si="15"/>
        <v>9.8855555555555554</v>
      </c>
      <c r="T122" s="2">
        <f>IF('Indicator Data'!V124="No data","x",IF('Indicator Data'!V124&gt;T$136,0,IF('Indicator Data'!V124&lt;T$135,10,(T$136-'Indicator Data'!V124)/(T$136-T$135)*10)))</f>
        <v>9.9</v>
      </c>
      <c r="U122" s="2">
        <f>IF('Indicator Data'!W124="No data","x",IF('Indicator Data'!W124&gt;U$136,0,IF('Indicator Data'!W124&lt;U$135,10,(U$136-'Indicator Data'!W124)/(U$136-U$135)*10)))</f>
        <v>7.1383448984712476</v>
      </c>
      <c r="V122" s="2">
        <f>IF('Indicator Data'!X124="No data","x",IF('Indicator Data'!X124&gt;V$136,0,IF('Indicator Data'!X124&lt;V$135,10,(V$136-'Indicator Data'!X124)/(V$136-V$135)*10)))</f>
        <v>8.9743589743589745</v>
      </c>
      <c r="W122" s="2">
        <f>IF('Indicator Data'!AC124="No data","x",IF('Indicator Data'!AC124&gt;W$136,0,IF('Indicator Data'!AC124&lt;W$135,10,(W$136-'Indicator Data'!AC124)/(W$136-W$135)*10)))</f>
        <v>9.9475254237288127</v>
      </c>
      <c r="X122" s="3">
        <f t="shared" si="16"/>
        <v>8.9900573241397588</v>
      </c>
      <c r="Y122" s="5">
        <f t="shared" si="17"/>
        <v>9.3850929831579126</v>
      </c>
      <c r="Z122" s="83"/>
    </row>
    <row r="123" spans="1:26" s="11" customFormat="1" x14ac:dyDescent="0.25">
      <c r="A123" s="11" t="s">
        <v>473</v>
      </c>
      <c r="B123" s="30" t="s">
        <v>4</v>
      </c>
      <c r="C123" s="30" t="s">
        <v>603</v>
      </c>
      <c r="D123" s="2" t="str">
        <f>IF('Indicator Data'!AU125="No data","x",IF('Indicator Data'!AU125&gt;D$136,0,IF('Indicator Data'!AU125&lt;D$135,10,(D$136-'Indicator Data'!AU125)/(D$136-D$135)*10)))</f>
        <v>x</v>
      </c>
      <c r="E123" s="132">
        <f>(VLOOKUP($B123,'Indicator Data (national)'!$B$5:$BB$13,51,FALSE)+VLOOKUP($B123,'Indicator Data (national)'!$B$5:$BB$13,52,FALSE)+VLOOKUP($B123,'Indicator Data (national)'!$B$5:$BB$13,53,FALSE))/VLOOKUP($B123,'Indicator Data (national)'!$B$5:$BB$13,50,FALSE)*1000000</f>
        <v>8.9973028174812772E-2</v>
      </c>
      <c r="F123" s="2">
        <f t="shared" si="10"/>
        <v>9.100269718251873</v>
      </c>
      <c r="G123" s="3">
        <f t="shared" si="11"/>
        <v>9.100269718251873</v>
      </c>
      <c r="H123" s="2">
        <f>IF('Indicator Data'!AW125="No data","x",IF('Indicator Data'!AW125&gt;H$136,0,IF('Indicator Data'!AW125&lt;H$135,10,(H$136-'Indicator Data'!AW125)/(H$136-H$135)*10)))</f>
        <v>7.8000000000000007</v>
      </c>
      <c r="I123" s="2">
        <f>IF('Indicator Data'!AV125="No data","x",IF('Indicator Data'!AV125&gt;I$136,0,IF('Indicator Data'!AV125&lt;I$135,10,(I$136-'Indicator Data'!AV125)/(I$136-I$135)*10)))</f>
        <v>8</v>
      </c>
      <c r="J123" s="3">
        <f t="shared" si="12"/>
        <v>7.9</v>
      </c>
      <c r="K123" s="5">
        <f t="shared" si="13"/>
        <v>8.5001348591259358</v>
      </c>
      <c r="L123" s="2">
        <f>IF('Indicator Data'!AY125="No data","x",IF('Indicator Data'!AY125^2&gt;L$136,0,IF('Indicator Data'!AY125^2&lt;L$135,10,(L$136-'Indicator Data'!AY125^2)/(L$136-L$135)*10)))</f>
        <v>9.6125756607023085</v>
      </c>
      <c r="M123" s="2" t="str">
        <f>IF(OR('Indicator Data'!AX125=0,'Indicator Data'!AX125="No data"),"x",IF('Indicator Data'!AX125&gt;M$136,0,IF('Indicator Data'!AX125&lt;M$135,10,(M$136-'Indicator Data'!AX125)/(M$136-M$135)*10)))</f>
        <v>x</v>
      </c>
      <c r="N123" s="2">
        <f>IF('Indicator Data'!AZ125="No data","x",IF('Indicator Data'!AZ125&gt;N$136,0,IF('Indicator Data'!AZ125&lt;N$135,10,(N$136-'Indicator Data'!AZ125)/(N$136-N$135)*10)))</f>
        <v>9.7899999999945457</v>
      </c>
      <c r="O123" s="2">
        <f>IF('Indicator Data'!BA125="No data","x",IF('Indicator Data'!BA125&gt;O$136,0,IF('Indicator Data'!BA125&lt;O$135,10,(O$136-'Indicator Data'!BA125)/(O$136-O$135)*10)))</f>
        <v>8.436422548638415</v>
      </c>
      <c r="P123" s="3">
        <f t="shared" si="14"/>
        <v>9.2796660697784237</v>
      </c>
      <c r="Q123" s="2">
        <f>IF('Indicator Data'!BB125="No data","x",IF('Indicator Data'!BB125&gt;Q$136,0,IF('Indicator Data'!BB125&lt;Q$135,10,(Q$136-'Indicator Data'!BB125)/(Q$136-Q$135)*10)))</f>
        <v>9.81111111111111</v>
      </c>
      <c r="R123" s="2">
        <f>IF('Indicator Data'!BC125="No data","x",IF('Indicator Data'!BC125&gt;R$136,0,IF('Indicator Data'!BC125&lt;R$135,10,(R$136-'Indicator Data'!BC125)/(R$136-R$135)*10)))</f>
        <v>9.9600000000000009</v>
      </c>
      <c r="S123" s="3">
        <f t="shared" si="15"/>
        <v>9.8855555555555554</v>
      </c>
      <c r="T123" s="2">
        <f>IF('Indicator Data'!V125="No data","x",IF('Indicator Data'!V125&gt;T$136,0,IF('Indicator Data'!V125&lt;T$135,10,(T$136-'Indicator Data'!V125)/(T$136-T$135)*10)))</f>
        <v>9.9</v>
      </c>
      <c r="U123" s="2">
        <f>IF('Indicator Data'!W125="No data","x",IF('Indicator Data'!W125&gt;U$136,0,IF('Indicator Data'!W125&lt;U$135,10,(U$136-'Indicator Data'!W125)/(U$136-U$135)*10)))</f>
        <v>5.7723764768747756</v>
      </c>
      <c r="V123" s="2">
        <f>IF('Indicator Data'!X125="No data","x",IF('Indicator Data'!X125&gt;V$136,0,IF('Indicator Data'!X125&lt;V$135,10,(V$136-'Indicator Data'!X125)/(V$136-V$135)*10)))</f>
        <v>8.9743589743589745</v>
      </c>
      <c r="W123" s="2">
        <f>IF('Indicator Data'!AC125="No data","x",IF('Indicator Data'!AC125&gt;W$136,0,IF('Indicator Data'!AC125&lt;W$135,10,(W$136-'Indicator Data'!AC125)/(W$136-W$135)*10)))</f>
        <v>9.9475254237288127</v>
      </c>
      <c r="X123" s="3">
        <f t="shared" si="16"/>
        <v>8.6485652187406412</v>
      </c>
      <c r="Y123" s="5">
        <f t="shared" si="17"/>
        <v>9.2712622813582062</v>
      </c>
      <c r="Z123" s="83"/>
    </row>
    <row r="124" spans="1:26" s="11" customFormat="1" x14ac:dyDescent="0.25">
      <c r="A124" s="11" t="s">
        <v>474</v>
      </c>
      <c r="B124" s="30" t="s">
        <v>4</v>
      </c>
      <c r="C124" s="30" t="s">
        <v>604</v>
      </c>
      <c r="D124" s="2" t="str">
        <f>IF('Indicator Data'!AU126="No data","x",IF('Indicator Data'!AU126&gt;D$136,0,IF('Indicator Data'!AU126&lt;D$135,10,(D$136-'Indicator Data'!AU126)/(D$136-D$135)*10)))</f>
        <v>x</v>
      </c>
      <c r="E124" s="132">
        <f>(VLOOKUP($B124,'Indicator Data (national)'!$B$5:$BB$13,51,FALSE)+VLOOKUP($B124,'Indicator Data (national)'!$B$5:$BB$13,52,FALSE)+VLOOKUP($B124,'Indicator Data (national)'!$B$5:$BB$13,53,FALSE))/VLOOKUP($B124,'Indicator Data (national)'!$B$5:$BB$13,50,FALSE)*1000000</f>
        <v>8.9973028174812772E-2</v>
      </c>
      <c r="F124" s="2">
        <f t="shared" si="10"/>
        <v>9.100269718251873</v>
      </c>
      <c r="G124" s="3">
        <f t="shared" si="11"/>
        <v>9.100269718251873</v>
      </c>
      <c r="H124" s="2">
        <f>IF('Indicator Data'!AW126="No data","x",IF('Indicator Data'!AW126&gt;H$136,0,IF('Indicator Data'!AW126&lt;H$135,10,(H$136-'Indicator Data'!AW126)/(H$136-H$135)*10)))</f>
        <v>7.8000000000000007</v>
      </c>
      <c r="I124" s="2">
        <f>IF('Indicator Data'!AV126="No data","x",IF('Indicator Data'!AV126&gt;I$136,0,IF('Indicator Data'!AV126&lt;I$135,10,(I$136-'Indicator Data'!AV126)/(I$136-I$135)*10)))</f>
        <v>8</v>
      </c>
      <c r="J124" s="3">
        <f t="shared" si="12"/>
        <v>7.9</v>
      </c>
      <c r="K124" s="5">
        <f t="shared" si="13"/>
        <v>8.5001348591259358</v>
      </c>
      <c r="L124" s="2">
        <f>IF('Indicator Data'!AY126="No data","x",IF('Indicator Data'!AY126^2&gt;L$136,0,IF('Indicator Data'!AY126^2&lt;L$135,10,(L$136-'Indicator Data'!AY126^2)/(L$136-L$135)*10)))</f>
        <v>9.6125756607023085</v>
      </c>
      <c r="M124" s="2" t="str">
        <f>IF(OR('Indicator Data'!AX126=0,'Indicator Data'!AX126="No data"),"x",IF('Indicator Data'!AX126&gt;M$136,0,IF('Indicator Data'!AX126&lt;M$135,10,(M$136-'Indicator Data'!AX126)/(M$136-M$135)*10)))</f>
        <v>x</v>
      </c>
      <c r="N124" s="2">
        <f>IF('Indicator Data'!AZ126="No data","x",IF('Indicator Data'!AZ126&gt;N$136,0,IF('Indicator Data'!AZ126&lt;N$135,10,(N$136-'Indicator Data'!AZ126)/(N$136-N$135)*10)))</f>
        <v>9.7899999999945457</v>
      </c>
      <c r="O124" s="2">
        <f>IF('Indicator Data'!BA126="No data","x",IF('Indicator Data'!BA126&gt;O$136,0,IF('Indicator Data'!BA126&lt;O$135,10,(O$136-'Indicator Data'!BA126)/(O$136-O$135)*10)))</f>
        <v>8.436422548638415</v>
      </c>
      <c r="P124" s="3">
        <f t="shared" si="14"/>
        <v>9.2796660697784237</v>
      </c>
      <c r="Q124" s="2">
        <f>IF('Indicator Data'!BB126="No data","x",IF('Indicator Data'!BB126&gt;Q$136,0,IF('Indicator Data'!BB126&lt;Q$135,10,(Q$136-'Indicator Data'!BB126)/(Q$136-Q$135)*10)))</f>
        <v>9.81111111111111</v>
      </c>
      <c r="R124" s="2">
        <f>IF('Indicator Data'!BC126="No data","x",IF('Indicator Data'!BC126&gt;R$136,0,IF('Indicator Data'!BC126&lt;R$135,10,(R$136-'Indicator Data'!BC126)/(R$136-R$135)*10)))</f>
        <v>9.9600000000000009</v>
      </c>
      <c r="S124" s="3">
        <f t="shared" si="15"/>
        <v>9.8855555555555554</v>
      </c>
      <c r="T124" s="2">
        <f>IF('Indicator Data'!V126="No data","x",IF('Indicator Data'!V126&gt;T$136,0,IF('Indicator Data'!V126&lt;T$135,10,(T$136-'Indicator Data'!V126)/(T$136-T$135)*10)))</f>
        <v>9.9</v>
      </c>
      <c r="U124" s="2">
        <f>IF('Indicator Data'!W126="No data","x",IF('Indicator Data'!W126&gt;U$136,0,IF('Indicator Data'!W126&lt;U$135,10,(U$136-'Indicator Data'!W126)/(U$136-U$135)*10)))</f>
        <v>6.3077353989369458</v>
      </c>
      <c r="V124" s="2">
        <f>IF('Indicator Data'!X126="No data","x",IF('Indicator Data'!X126&gt;V$136,0,IF('Indicator Data'!X126&lt;V$135,10,(V$136-'Indicator Data'!X126)/(V$136-V$135)*10)))</f>
        <v>8.9743589743589745</v>
      </c>
      <c r="W124" s="2">
        <f>IF('Indicator Data'!AC126="No data","x",IF('Indicator Data'!AC126&gt;W$136,0,IF('Indicator Data'!AC126&lt;W$135,10,(W$136-'Indicator Data'!AC126)/(W$136-W$135)*10)))</f>
        <v>9.9475254237288127</v>
      </c>
      <c r="X124" s="3">
        <f t="shared" si="16"/>
        <v>8.7824049492561844</v>
      </c>
      <c r="Y124" s="5">
        <f t="shared" si="17"/>
        <v>9.3158755248633867</v>
      </c>
      <c r="Z124" s="83"/>
    </row>
    <row r="125" spans="1:26" s="11" customFormat="1" x14ac:dyDescent="0.25">
      <c r="A125" s="11" t="s">
        <v>475</v>
      </c>
      <c r="B125" s="30" t="s">
        <v>4</v>
      </c>
      <c r="C125" s="30" t="s">
        <v>605</v>
      </c>
      <c r="D125" s="2" t="str">
        <f>IF('Indicator Data'!AU127="No data","x",IF('Indicator Data'!AU127&gt;D$136,0,IF('Indicator Data'!AU127&lt;D$135,10,(D$136-'Indicator Data'!AU127)/(D$136-D$135)*10)))</f>
        <v>x</v>
      </c>
      <c r="E125" s="132">
        <f>(VLOOKUP($B125,'Indicator Data (national)'!$B$5:$BB$13,51,FALSE)+VLOOKUP($B125,'Indicator Data (national)'!$B$5:$BB$13,52,FALSE)+VLOOKUP($B125,'Indicator Data (national)'!$B$5:$BB$13,53,FALSE))/VLOOKUP($B125,'Indicator Data (national)'!$B$5:$BB$13,50,FALSE)*1000000</f>
        <v>8.9973028174812772E-2</v>
      </c>
      <c r="F125" s="2">
        <f t="shared" si="10"/>
        <v>9.100269718251873</v>
      </c>
      <c r="G125" s="3">
        <f t="shared" si="11"/>
        <v>9.100269718251873</v>
      </c>
      <c r="H125" s="2">
        <f>IF('Indicator Data'!AW127="No data","x",IF('Indicator Data'!AW127&gt;H$136,0,IF('Indicator Data'!AW127&lt;H$135,10,(H$136-'Indicator Data'!AW127)/(H$136-H$135)*10)))</f>
        <v>7.8000000000000007</v>
      </c>
      <c r="I125" s="2">
        <f>IF('Indicator Data'!AV127="No data","x",IF('Indicator Data'!AV127&gt;I$136,0,IF('Indicator Data'!AV127&lt;I$135,10,(I$136-'Indicator Data'!AV127)/(I$136-I$135)*10)))</f>
        <v>8</v>
      </c>
      <c r="J125" s="3">
        <f t="shared" si="12"/>
        <v>7.9</v>
      </c>
      <c r="K125" s="5">
        <f t="shared" si="13"/>
        <v>8.5001348591259358</v>
      </c>
      <c r="L125" s="2">
        <f>IF('Indicator Data'!AY127="No data","x",IF('Indicator Data'!AY127^2&gt;L$136,0,IF('Indicator Data'!AY127^2&lt;L$135,10,(L$136-'Indicator Data'!AY127^2)/(L$136-L$135)*10)))</f>
        <v>9.6125756607023085</v>
      </c>
      <c r="M125" s="2" t="str">
        <f>IF(OR('Indicator Data'!AX127=0,'Indicator Data'!AX127="No data"),"x",IF('Indicator Data'!AX127&gt;M$136,0,IF('Indicator Data'!AX127&lt;M$135,10,(M$136-'Indicator Data'!AX127)/(M$136-M$135)*10)))</f>
        <v>x</v>
      </c>
      <c r="N125" s="2">
        <f>IF('Indicator Data'!AZ127="No data","x",IF('Indicator Data'!AZ127&gt;N$136,0,IF('Indicator Data'!AZ127&lt;N$135,10,(N$136-'Indicator Data'!AZ127)/(N$136-N$135)*10)))</f>
        <v>9.7899999999945457</v>
      </c>
      <c r="O125" s="2">
        <f>IF('Indicator Data'!BA127="No data","x",IF('Indicator Data'!BA127&gt;O$136,0,IF('Indicator Data'!BA127&lt;O$135,10,(O$136-'Indicator Data'!BA127)/(O$136-O$135)*10)))</f>
        <v>8.436422548638415</v>
      </c>
      <c r="P125" s="3">
        <f t="shared" si="14"/>
        <v>9.2796660697784237</v>
      </c>
      <c r="Q125" s="2">
        <f>IF('Indicator Data'!BB127="No data","x",IF('Indicator Data'!BB127&gt;Q$136,0,IF('Indicator Data'!BB127&lt;Q$135,10,(Q$136-'Indicator Data'!BB127)/(Q$136-Q$135)*10)))</f>
        <v>9.81111111111111</v>
      </c>
      <c r="R125" s="2">
        <f>IF('Indicator Data'!BC127="No data","x",IF('Indicator Data'!BC127&gt;R$136,0,IF('Indicator Data'!BC127&lt;R$135,10,(R$136-'Indicator Data'!BC127)/(R$136-R$135)*10)))</f>
        <v>9.9600000000000009</v>
      </c>
      <c r="S125" s="3">
        <f t="shared" si="15"/>
        <v>9.8855555555555554</v>
      </c>
      <c r="T125" s="2">
        <f>IF('Indicator Data'!V127="No data","x",IF('Indicator Data'!V127&gt;T$136,0,IF('Indicator Data'!V127&lt;T$135,10,(T$136-'Indicator Data'!V127)/(T$136-T$135)*10)))</f>
        <v>9.9</v>
      </c>
      <c r="U125" s="2">
        <f>IF('Indicator Data'!W127="No data","x",IF('Indicator Data'!W127&gt;U$136,0,IF('Indicator Data'!W127&lt;U$135,10,(U$136-'Indicator Data'!W127)/(U$136-U$135)*10)))</f>
        <v>7.7190476622389115</v>
      </c>
      <c r="V125" s="2">
        <f>IF('Indicator Data'!X127="No data","x",IF('Indicator Data'!X127&gt;V$136,0,IF('Indicator Data'!X127&lt;V$135,10,(V$136-'Indicator Data'!X127)/(V$136-V$135)*10)))</f>
        <v>8.9743589743589745</v>
      </c>
      <c r="W125" s="2">
        <f>IF('Indicator Data'!AC127="No data","x",IF('Indicator Data'!AC127&gt;W$136,0,IF('Indicator Data'!AC127&lt;W$135,10,(W$136-'Indicator Data'!AC127)/(W$136-W$135)*10)))</f>
        <v>9.9475254237288127</v>
      </c>
      <c r="X125" s="3">
        <f t="shared" si="16"/>
        <v>9.1352330150816758</v>
      </c>
      <c r="Y125" s="5">
        <f t="shared" si="17"/>
        <v>9.4334848801385505</v>
      </c>
      <c r="Z125" s="83"/>
    </row>
    <row r="126" spans="1:26" s="11" customFormat="1" x14ac:dyDescent="0.25">
      <c r="A126" s="11" t="s">
        <v>476</v>
      </c>
      <c r="B126" s="30" t="s">
        <v>4</v>
      </c>
      <c r="C126" s="30" t="s">
        <v>606</v>
      </c>
      <c r="D126" s="2" t="str">
        <f>IF('Indicator Data'!AU128="No data","x",IF('Indicator Data'!AU128&gt;D$136,0,IF('Indicator Data'!AU128&lt;D$135,10,(D$136-'Indicator Data'!AU128)/(D$136-D$135)*10)))</f>
        <v>x</v>
      </c>
      <c r="E126" s="132">
        <f>(VLOOKUP($B126,'Indicator Data (national)'!$B$5:$BB$13,51,FALSE)+VLOOKUP($B126,'Indicator Data (national)'!$B$5:$BB$13,52,FALSE)+VLOOKUP($B126,'Indicator Data (national)'!$B$5:$BB$13,53,FALSE))/VLOOKUP($B126,'Indicator Data (national)'!$B$5:$BB$13,50,FALSE)*1000000</f>
        <v>8.9973028174812772E-2</v>
      </c>
      <c r="F126" s="2">
        <f t="shared" si="10"/>
        <v>9.100269718251873</v>
      </c>
      <c r="G126" s="3">
        <f t="shared" si="11"/>
        <v>9.100269718251873</v>
      </c>
      <c r="H126" s="2">
        <f>IF('Indicator Data'!AW128="No data","x",IF('Indicator Data'!AW128&gt;H$136,0,IF('Indicator Data'!AW128&lt;H$135,10,(H$136-'Indicator Data'!AW128)/(H$136-H$135)*10)))</f>
        <v>7.8000000000000007</v>
      </c>
      <c r="I126" s="2">
        <f>IF('Indicator Data'!AV128="No data","x",IF('Indicator Data'!AV128&gt;I$136,0,IF('Indicator Data'!AV128&lt;I$135,10,(I$136-'Indicator Data'!AV128)/(I$136-I$135)*10)))</f>
        <v>8</v>
      </c>
      <c r="J126" s="3">
        <f t="shared" si="12"/>
        <v>7.9</v>
      </c>
      <c r="K126" s="5">
        <f t="shared" si="13"/>
        <v>8.5001348591259358</v>
      </c>
      <c r="L126" s="2">
        <f>IF('Indicator Data'!AY128="No data","x",IF('Indicator Data'!AY128^2&gt;L$136,0,IF('Indicator Data'!AY128^2&lt;L$135,10,(L$136-'Indicator Data'!AY128^2)/(L$136-L$135)*10)))</f>
        <v>9.6125756607023085</v>
      </c>
      <c r="M126" s="2" t="str">
        <f>IF(OR('Indicator Data'!AX128=0,'Indicator Data'!AX128="No data"),"x",IF('Indicator Data'!AX128&gt;M$136,0,IF('Indicator Data'!AX128&lt;M$135,10,(M$136-'Indicator Data'!AX128)/(M$136-M$135)*10)))</f>
        <v>x</v>
      </c>
      <c r="N126" s="2">
        <f>IF('Indicator Data'!AZ128="No data","x",IF('Indicator Data'!AZ128&gt;N$136,0,IF('Indicator Data'!AZ128&lt;N$135,10,(N$136-'Indicator Data'!AZ128)/(N$136-N$135)*10)))</f>
        <v>9.7899999999945457</v>
      </c>
      <c r="O126" s="2">
        <f>IF('Indicator Data'!BA128="No data","x",IF('Indicator Data'!BA128&gt;O$136,0,IF('Indicator Data'!BA128&lt;O$135,10,(O$136-'Indicator Data'!BA128)/(O$136-O$135)*10)))</f>
        <v>8.436422548638415</v>
      </c>
      <c r="P126" s="3">
        <f t="shared" si="14"/>
        <v>9.2796660697784237</v>
      </c>
      <c r="Q126" s="2">
        <f>IF('Indicator Data'!BB128="No data","x",IF('Indicator Data'!BB128&gt;Q$136,0,IF('Indicator Data'!BB128&lt;Q$135,10,(Q$136-'Indicator Data'!BB128)/(Q$136-Q$135)*10)))</f>
        <v>9.81111111111111</v>
      </c>
      <c r="R126" s="2">
        <f>IF('Indicator Data'!BC128="No data","x",IF('Indicator Data'!BC128&gt;R$136,0,IF('Indicator Data'!BC128&lt;R$135,10,(R$136-'Indicator Data'!BC128)/(R$136-R$135)*10)))</f>
        <v>9.9600000000000009</v>
      </c>
      <c r="S126" s="3">
        <f t="shared" si="15"/>
        <v>9.8855555555555554</v>
      </c>
      <c r="T126" s="2">
        <f>IF('Indicator Data'!V128="No data","x",IF('Indicator Data'!V128&gt;T$136,0,IF('Indicator Data'!V128&lt;T$135,10,(T$136-'Indicator Data'!V128)/(T$136-T$135)*10)))</f>
        <v>9.9</v>
      </c>
      <c r="U126" s="2">
        <f>IF('Indicator Data'!W128="No data","x",IF('Indicator Data'!W128&gt;U$136,0,IF('Indicator Data'!W128&lt;U$135,10,(U$136-'Indicator Data'!W128)/(U$136-U$135)*10)))</f>
        <v>8.1302531981038957</v>
      </c>
      <c r="V126" s="2">
        <f>IF('Indicator Data'!X128="No data","x",IF('Indicator Data'!X128&gt;V$136,0,IF('Indicator Data'!X128&lt;V$135,10,(V$136-'Indicator Data'!X128)/(V$136-V$135)*10)))</f>
        <v>8.9743589743589745</v>
      </c>
      <c r="W126" s="2">
        <f>IF('Indicator Data'!AC128="No data","x",IF('Indicator Data'!AC128&gt;W$136,0,IF('Indicator Data'!AC128&lt;W$135,10,(W$136-'Indicator Data'!AC128)/(W$136-W$135)*10)))</f>
        <v>9.9475254237288127</v>
      </c>
      <c r="X126" s="3">
        <f t="shared" si="16"/>
        <v>9.2380343990479208</v>
      </c>
      <c r="Y126" s="5">
        <f t="shared" si="17"/>
        <v>9.4677520081272988</v>
      </c>
      <c r="Z126" s="83"/>
    </row>
    <row r="127" spans="1:26" s="11" customFormat="1" x14ac:dyDescent="0.25">
      <c r="A127" s="11" t="s">
        <v>477</v>
      </c>
      <c r="B127" s="30" t="s">
        <v>4</v>
      </c>
      <c r="C127" s="30" t="s">
        <v>607</v>
      </c>
      <c r="D127" s="2" t="str">
        <f>IF('Indicator Data'!AU129="No data","x",IF('Indicator Data'!AU129&gt;D$136,0,IF('Indicator Data'!AU129&lt;D$135,10,(D$136-'Indicator Data'!AU129)/(D$136-D$135)*10)))</f>
        <v>x</v>
      </c>
      <c r="E127" s="132">
        <f>(VLOOKUP($B127,'Indicator Data (national)'!$B$5:$BB$13,51,FALSE)+VLOOKUP($B127,'Indicator Data (national)'!$B$5:$BB$13,52,FALSE)+VLOOKUP($B127,'Indicator Data (national)'!$B$5:$BB$13,53,FALSE))/VLOOKUP($B127,'Indicator Data (national)'!$B$5:$BB$13,50,FALSE)*1000000</f>
        <v>8.9973028174812772E-2</v>
      </c>
      <c r="F127" s="2">
        <f t="shared" si="10"/>
        <v>9.100269718251873</v>
      </c>
      <c r="G127" s="3">
        <f t="shared" si="11"/>
        <v>9.100269718251873</v>
      </c>
      <c r="H127" s="2">
        <f>IF('Indicator Data'!AW129="No data","x",IF('Indicator Data'!AW129&gt;H$136,0,IF('Indicator Data'!AW129&lt;H$135,10,(H$136-'Indicator Data'!AW129)/(H$136-H$135)*10)))</f>
        <v>7.8000000000000007</v>
      </c>
      <c r="I127" s="2">
        <f>IF('Indicator Data'!AV129="No data","x",IF('Indicator Data'!AV129&gt;I$136,0,IF('Indicator Data'!AV129&lt;I$135,10,(I$136-'Indicator Data'!AV129)/(I$136-I$135)*10)))</f>
        <v>8</v>
      </c>
      <c r="J127" s="3">
        <f t="shared" si="12"/>
        <v>7.9</v>
      </c>
      <c r="K127" s="5">
        <f t="shared" si="13"/>
        <v>8.5001348591259358</v>
      </c>
      <c r="L127" s="2">
        <f>IF('Indicator Data'!AY129="No data","x",IF('Indicator Data'!AY129^2&gt;L$136,0,IF('Indicator Data'!AY129^2&lt;L$135,10,(L$136-'Indicator Data'!AY129^2)/(L$136-L$135)*10)))</f>
        <v>9.6125756607023085</v>
      </c>
      <c r="M127" s="2" t="str">
        <f>IF(OR('Indicator Data'!AX129=0,'Indicator Data'!AX129="No data"),"x",IF('Indicator Data'!AX129&gt;M$136,0,IF('Indicator Data'!AX129&lt;M$135,10,(M$136-'Indicator Data'!AX129)/(M$136-M$135)*10)))</f>
        <v>x</v>
      </c>
      <c r="N127" s="2">
        <f>IF('Indicator Data'!AZ129="No data","x",IF('Indicator Data'!AZ129&gt;N$136,0,IF('Indicator Data'!AZ129&lt;N$135,10,(N$136-'Indicator Data'!AZ129)/(N$136-N$135)*10)))</f>
        <v>9.7899999999945457</v>
      </c>
      <c r="O127" s="2">
        <f>IF('Indicator Data'!BA129="No data","x",IF('Indicator Data'!BA129&gt;O$136,0,IF('Indicator Data'!BA129&lt;O$135,10,(O$136-'Indicator Data'!BA129)/(O$136-O$135)*10)))</f>
        <v>8.436422548638415</v>
      </c>
      <c r="P127" s="3">
        <f t="shared" si="14"/>
        <v>9.2796660697784237</v>
      </c>
      <c r="Q127" s="2">
        <f>IF('Indicator Data'!BB129="No data","x",IF('Indicator Data'!BB129&gt;Q$136,0,IF('Indicator Data'!BB129&lt;Q$135,10,(Q$136-'Indicator Data'!BB129)/(Q$136-Q$135)*10)))</f>
        <v>9.81111111111111</v>
      </c>
      <c r="R127" s="2">
        <f>IF('Indicator Data'!BC129="No data","x",IF('Indicator Data'!BC129&gt;R$136,0,IF('Indicator Data'!BC129&lt;R$135,10,(R$136-'Indicator Data'!BC129)/(R$136-R$135)*10)))</f>
        <v>9.9600000000000009</v>
      </c>
      <c r="S127" s="3">
        <f t="shared" si="15"/>
        <v>9.8855555555555554</v>
      </c>
      <c r="T127" s="2">
        <f>IF('Indicator Data'!V129="No data","x",IF('Indicator Data'!V129&gt;T$136,0,IF('Indicator Data'!V129&lt;T$135,10,(T$136-'Indicator Data'!V129)/(T$136-T$135)*10)))</f>
        <v>9.9</v>
      </c>
      <c r="U127" s="2">
        <f>IF('Indicator Data'!W129="No data","x",IF('Indicator Data'!W129&gt;U$136,0,IF('Indicator Data'!W129&lt;U$135,10,(U$136-'Indicator Data'!W129)/(U$136-U$135)*10)))</f>
        <v>7.2539402743576575</v>
      </c>
      <c r="V127" s="2">
        <f>IF('Indicator Data'!X129="No data","x",IF('Indicator Data'!X129&gt;V$136,0,IF('Indicator Data'!X129&lt;V$135,10,(V$136-'Indicator Data'!X129)/(V$136-V$135)*10)))</f>
        <v>8.9743589743589745</v>
      </c>
      <c r="W127" s="2">
        <f>IF('Indicator Data'!AC129="No data","x",IF('Indicator Data'!AC129&gt;W$136,0,IF('Indicator Data'!AC129&lt;W$135,10,(W$136-'Indicator Data'!AC129)/(W$136-W$135)*10)))</f>
        <v>9.9475254237288127</v>
      </c>
      <c r="X127" s="3">
        <f t="shared" si="16"/>
        <v>9.0189561681113624</v>
      </c>
      <c r="Y127" s="5">
        <f t="shared" si="17"/>
        <v>9.3947259311484466</v>
      </c>
      <c r="Z127" s="83"/>
    </row>
    <row r="128" spans="1:26" s="11" customFormat="1" x14ac:dyDescent="0.25">
      <c r="A128" s="11" t="s">
        <v>478</v>
      </c>
      <c r="B128" s="30" t="s">
        <v>4</v>
      </c>
      <c r="C128" s="30" t="s">
        <v>608</v>
      </c>
      <c r="D128" s="2" t="str">
        <f>IF('Indicator Data'!AU130="No data","x",IF('Indicator Data'!AU130&gt;D$136,0,IF('Indicator Data'!AU130&lt;D$135,10,(D$136-'Indicator Data'!AU130)/(D$136-D$135)*10)))</f>
        <v>x</v>
      </c>
      <c r="E128" s="132">
        <f>(VLOOKUP($B128,'Indicator Data (national)'!$B$5:$BB$13,51,FALSE)+VLOOKUP($B128,'Indicator Data (national)'!$B$5:$BB$13,52,FALSE)+VLOOKUP($B128,'Indicator Data (national)'!$B$5:$BB$13,53,FALSE))/VLOOKUP($B128,'Indicator Data (national)'!$B$5:$BB$13,50,FALSE)*1000000</f>
        <v>8.9973028174812772E-2</v>
      </c>
      <c r="F128" s="2">
        <f t="shared" si="10"/>
        <v>9.100269718251873</v>
      </c>
      <c r="G128" s="3">
        <f t="shared" si="11"/>
        <v>9.100269718251873</v>
      </c>
      <c r="H128" s="2">
        <f>IF('Indicator Data'!AW130="No data","x",IF('Indicator Data'!AW130&gt;H$136,0,IF('Indicator Data'!AW130&lt;H$135,10,(H$136-'Indicator Data'!AW130)/(H$136-H$135)*10)))</f>
        <v>7.8000000000000007</v>
      </c>
      <c r="I128" s="2">
        <f>IF('Indicator Data'!AV130="No data","x",IF('Indicator Data'!AV130&gt;I$136,0,IF('Indicator Data'!AV130&lt;I$135,10,(I$136-'Indicator Data'!AV130)/(I$136-I$135)*10)))</f>
        <v>8</v>
      </c>
      <c r="J128" s="3">
        <f t="shared" si="12"/>
        <v>7.9</v>
      </c>
      <c r="K128" s="5">
        <f t="shared" si="13"/>
        <v>8.5001348591259358</v>
      </c>
      <c r="L128" s="2">
        <f>IF('Indicator Data'!AY130="No data","x",IF('Indicator Data'!AY130^2&gt;L$136,0,IF('Indicator Data'!AY130^2&lt;L$135,10,(L$136-'Indicator Data'!AY130^2)/(L$136-L$135)*10)))</f>
        <v>9.6125756607023085</v>
      </c>
      <c r="M128" s="2" t="str">
        <f>IF(OR('Indicator Data'!AX130=0,'Indicator Data'!AX130="No data"),"x",IF('Indicator Data'!AX130&gt;M$136,0,IF('Indicator Data'!AX130&lt;M$135,10,(M$136-'Indicator Data'!AX130)/(M$136-M$135)*10)))</f>
        <v>x</v>
      </c>
      <c r="N128" s="2">
        <f>IF('Indicator Data'!AZ130="No data","x",IF('Indicator Data'!AZ130&gt;N$136,0,IF('Indicator Data'!AZ130&lt;N$135,10,(N$136-'Indicator Data'!AZ130)/(N$136-N$135)*10)))</f>
        <v>9.7899999999945457</v>
      </c>
      <c r="O128" s="2">
        <f>IF('Indicator Data'!BA130="No data","x",IF('Indicator Data'!BA130&gt;O$136,0,IF('Indicator Data'!BA130&lt;O$135,10,(O$136-'Indicator Data'!BA130)/(O$136-O$135)*10)))</f>
        <v>8.436422548638415</v>
      </c>
      <c r="P128" s="3">
        <f t="shared" si="14"/>
        <v>9.2796660697784237</v>
      </c>
      <c r="Q128" s="2">
        <f>IF('Indicator Data'!BB130="No data","x",IF('Indicator Data'!BB130&gt;Q$136,0,IF('Indicator Data'!BB130&lt;Q$135,10,(Q$136-'Indicator Data'!BB130)/(Q$136-Q$135)*10)))</f>
        <v>9.81111111111111</v>
      </c>
      <c r="R128" s="2">
        <f>IF('Indicator Data'!BC130="No data","x",IF('Indicator Data'!BC130&gt;R$136,0,IF('Indicator Data'!BC130&lt;R$135,10,(R$136-'Indicator Data'!BC130)/(R$136-R$135)*10)))</f>
        <v>9.9600000000000009</v>
      </c>
      <c r="S128" s="3">
        <f t="shared" si="15"/>
        <v>9.8855555555555554</v>
      </c>
      <c r="T128" s="2">
        <f>IF('Indicator Data'!V130="No data","x",IF('Indicator Data'!V130&gt;T$136,0,IF('Indicator Data'!V130&lt;T$135,10,(T$136-'Indicator Data'!V130)/(T$136-T$135)*10)))</f>
        <v>9.9</v>
      </c>
      <c r="U128" s="2" t="str">
        <f>IF('Indicator Data'!W130="No data","x",IF('Indicator Data'!W130&gt;U$136,0,IF('Indicator Data'!W130&lt;U$135,10,(U$136-'Indicator Data'!W130)/(U$136-U$135)*10)))</f>
        <v>x</v>
      </c>
      <c r="V128" s="2">
        <f>IF('Indicator Data'!X130="No data","x",IF('Indicator Data'!X130&gt;V$136,0,IF('Indicator Data'!X130&lt;V$135,10,(V$136-'Indicator Data'!X130)/(V$136-V$135)*10)))</f>
        <v>8.9743589743589745</v>
      </c>
      <c r="W128" s="2">
        <f>IF('Indicator Data'!AC130="No data","x",IF('Indicator Data'!AC130&gt;W$136,0,IF('Indicator Data'!AC130&lt;W$135,10,(W$136-'Indicator Data'!AC130)/(W$136-W$135)*10)))</f>
        <v>9.9475254237288127</v>
      </c>
      <c r="X128" s="3">
        <f t="shared" si="16"/>
        <v>9.607294799362597</v>
      </c>
      <c r="Y128" s="5">
        <f t="shared" si="17"/>
        <v>9.590838808232192</v>
      </c>
      <c r="Z128" s="83"/>
    </row>
    <row r="129" spans="1:26" s="11" customFormat="1" x14ac:dyDescent="0.25">
      <c r="A129" s="11" t="s">
        <v>479</v>
      </c>
      <c r="B129" s="30" t="s">
        <v>4</v>
      </c>
      <c r="C129" s="30" t="s">
        <v>609</v>
      </c>
      <c r="D129" s="2" t="str">
        <f>IF('Indicator Data'!AU131="No data","x",IF('Indicator Data'!AU131&gt;D$136,0,IF('Indicator Data'!AU131&lt;D$135,10,(D$136-'Indicator Data'!AU131)/(D$136-D$135)*10)))</f>
        <v>x</v>
      </c>
      <c r="E129" s="132">
        <f>(VLOOKUP($B129,'Indicator Data (national)'!$B$5:$BB$13,51,FALSE)+VLOOKUP($B129,'Indicator Data (national)'!$B$5:$BB$13,52,FALSE)+VLOOKUP($B129,'Indicator Data (national)'!$B$5:$BB$13,53,FALSE))/VLOOKUP($B129,'Indicator Data (national)'!$B$5:$BB$13,50,FALSE)*1000000</f>
        <v>8.9973028174812772E-2</v>
      </c>
      <c r="F129" s="2">
        <f t="shared" si="10"/>
        <v>9.100269718251873</v>
      </c>
      <c r="G129" s="3">
        <f t="shared" si="11"/>
        <v>9.100269718251873</v>
      </c>
      <c r="H129" s="2">
        <f>IF('Indicator Data'!AW131="No data","x",IF('Indicator Data'!AW131&gt;H$136,0,IF('Indicator Data'!AW131&lt;H$135,10,(H$136-'Indicator Data'!AW131)/(H$136-H$135)*10)))</f>
        <v>7.8000000000000007</v>
      </c>
      <c r="I129" s="2">
        <f>IF('Indicator Data'!AV131="No data","x",IF('Indicator Data'!AV131&gt;I$136,0,IF('Indicator Data'!AV131&lt;I$135,10,(I$136-'Indicator Data'!AV131)/(I$136-I$135)*10)))</f>
        <v>8</v>
      </c>
      <c r="J129" s="3">
        <f t="shared" si="12"/>
        <v>7.9</v>
      </c>
      <c r="K129" s="5">
        <f t="shared" si="13"/>
        <v>8.5001348591259358</v>
      </c>
      <c r="L129" s="2">
        <f>IF('Indicator Data'!AY131="No data","x",IF('Indicator Data'!AY131^2&gt;L$136,0,IF('Indicator Data'!AY131^2&lt;L$135,10,(L$136-'Indicator Data'!AY131^2)/(L$136-L$135)*10)))</f>
        <v>9.6125756607023085</v>
      </c>
      <c r="M129" s="2" t="str">
        <f>IF(OR('Indicator Data'!AX131=0,'Indicator Data'!AX131="No data"),"x",IF('Indicator Data'!AX131&gt;M$136,0,IF('Indicator Data'!AX131&lt;M$135,10,(M$136-'Indicator Data'!AX131)/(M$136-M$135)*10)))</f>
        <v>x</v>
      </c>
      <c r="N129" s="2">
        <f>IF('Indicator Data'!AZ131="No data","x",IF('Indicator Data'!AZ131&gt;N$136,0,IF('Indicator Data'!AZ131&lt;N$135,10,(N$136-'Indicator Data'!AZ131)/(N$136-N$135)*10)))</f>
        <v>9.7899999999945457</v>
      </c>
      <c r="O129" s="2">
        <f>IF('Indicator Data'!BA131="No data","x",IF('Indicator Data'!BA131&gt;O$136,0,IF('Indicator Data'!BA131&lt;O$135,10,(O$136-'Indicator Data'!BA131)/(O$136-O$135)*10)))</f>
        <v>8.436422548638415</v>
      </c>
      <c r="P129" s="3">
        <f t="shared" si="14"/>
        <v>9.2796660697784237</v>
      </c>
      <c r="Q129" s="2">
        <f>IF('Indicator Data'!BB131="No data","x",IF('Indicator Data'!BB131&gt;Q$136,0,IF('Indicator Data'!BB131&lt;Q$135,10,(Q$136-'Indicator Data'!BB131)/(Q$136-Q$135)*10)))</f>
        <v>9.81111111111111</v>
      </c>
      <c r="R129" s="2">
        <f>IF('Indicator Data'!BC131="No data","x",IF('Indicator Data'!BC131&gt;R$136,0,IF('Indicator Data'!BC131&lt;R$135,10,(R$136-'Indicator Data'!BC131)/(R$136-R$135)*10)))</f>
        <v>9.9600000000000009</v>
      </c>
      <c r="S129" s="3">
        <f t="shared" si="15"/>
        <v>9.8855555555555554</v>
      </c>
      <c r="T129" s="2">
        <f>IF('Indicator Data'!V131="No data","x",IF('Indicator Data'!V131&gt;T$136,0,IF('Indicator Data'!V131&lt;T$135,10,(T$136-'Indicator Data'!V131)/(T$136-T$135)*10)))</f>
        <v>9.9</v>
      </c>
      <c r="U129" s="2">
        <f>IF('Indicator Data'!W131="No data","x",IF('Indicator Data'!W131&gt;U$136,0,IF('Indicator Data'!W131&lt;U$135,10,(U$136-'Indicator Data'!W131)/(U$136-U$135)*10)))</f>
        <v>8.9002183809121469</v>
      </c>
      <c r="V129" s="2">
        <f>IF('Indicator Data'!X131="No data","x",IF('Indicator Data'!X131&gt;V$136,0,IF('Indicator Data'!X131&lt;V$135,10,(V$136-'Indicator Data'!X131)/(V$136-V$135)*10)))</f>
        <v>8.9743589743589745</v>
      </c>
      <c r="W129" s="2">
        <f>IF('Indicator Data'!AC131="No data","x",IF('Indicator Data'!AC131&gt;W$136,0,IF('Indicator Data'!AC131&lt;W$135,10,(W$136-'Indicator Data'!AC131)/(W$136-W$135)*10)))</f>
        <v>9.9475254237288127</v>
      </c>
      <c r="X129" s="3">
        <f t="shared" si="16"/>
        <v>9.4305256947499849</v>
      </c>
      <c r="Y129" s="5">
        <f t="shared" si="17"/>
        <v>9.5319157733613213</v>
      </c>
      <c r="Z129" s="83"/>
    </row>
    <row r="130" spans="1:26" s="11" customFormat="1" x14ac:dyDescent="0.25">
      <c r="A130" s="11" t="s">
        <v>480</v>
      </c>
      <c r="B130" s="30" t="s">
        <v>4</v>
      </c>
      <c r="C130" s="30" t="s">
        <v>610</v>
      </c>
      <c r="D130" s="2" t="str">
        <f>IF('Indicator Data'!AU132="No data","x",IF('Indicator Data'!AU132&gt;D$136,0,IF('Indicator Data'!AU132&lt;D$135,10,(D$136-'Indicator Data'!AU132)/(D$136-D$135)*10)))</f>
        <v>x</v>
      </c>
      <c r="E130" s="132">
        <f>(VLOOKUP($B130,'Indicator Data (national)'!$B$5:$BB$13,51,FALSE)+VLOOKUP($B130,'Indicator Data (national)'!$B$5:$BB$13,52,FALSE)+VLOOKUP($B130,'Indicator Data (national)'!$B$5:$BB$13,53,FALSE))/VLOOKUP($B130,'Indicator Data (national)'!$B$5:$BB$13,50,FALSE)*1000000</f>
        <v>8.9973028174812772E-2</v>
      </c>
      <c r="F130" s="2">
        <f t="shared" si="10"/>
        <v>9.100269718251873</v>
      </c>
      <c r="G130" s="3">
        <f t="shared" si="11"/>
        <v>9.100269718251873</v>
      </c>
      <c r="H130" s="2">
        <f>IF('Indicator Data'!AW132="No data","x",IF('Indicator Data'!AW132&gt;H$136,0,IF('Indicator Data'!AW132&lt;H$135,10,(H$136-'Indicator Data'!AW132)/(H$136-H$135)*10)))</f>
        <v>7.8000000000000007</v>
      </c>
      <c r="I130" s="2">
        <f>IF('Indicator Data'!AV132="No data","x",IF('Indicator Data'!AV132&gt;I$136,0,IF('Indicator Data'!AV132&lt;I$135,10,(I$136-'Indicator Data'!AV132)/(I$136-I$135)*10)))</f>
        <v>8</v>
      </c>
      <c r="J130" s="3">
        <f t="shared" si="12"/>
        <v>7.9</v>
      </c>
      <c r="K130" s="5">
        <f t="shared" si="13"/>
        <v>8.5001348591259358</v>
      </c>
      <c r="L130" s="2">
        <f>IF('Indicator Data'!AY132="No data","x",IF('Indicator Data'!AY132^2&gt;L$136,0,IF('Indicator Data'!AY132^2&lt;L$135,10,(L$136-'Indicator Data'!AY132^2)/(L$136-L$135)*10)))</f>
        <v>9.6125756607023085</v>
      </c>
      <c r="M130" s="2" t="str">
        <f>IF(OR('Indicator Data'!AX132=0,'Indicator Data'!AX132="No data"),"x",IF('Indicator Data'!AX132&gt;M$136,0,IF('Indicator Data'!AX132&lt;M$135,10,(M$136-'Indicator Data'!AX132)/(M$136-M$135)*10)))</f>
        <v>x</v>
      </c>
      <c r="N130" s="2">
        <f>IF('Indicator Data'!AZ132="No data","x",IF('Indicator Data'!AZ132&gt;N$136,0,IF('Indicator Data'!AZ132&lt;N$135,10,(N$136-'Indicator Data'!AZ132)/(N$136-N$135)*10)))</f>
        <v>9.7899999999945457</v>
      </c>
      <c r="O130" s="2">
        <f>IF('Indicator Data'!BA132="No data","x",IF('Indicator Data'!BA132&gt;O$136,0,IF('Indicator Data'!BA132&lt;O$135,10,(O$136-'Indicator Data'!BA132)/(O$136-O$135)*10)))</f>
        <v>8.436422548638415</v>
      </c>
      <c r="P130" s="3">
        <f t="shared" si="14"/>
        <v>9.2796660697784237</v>
      </c>
      <c r="Q130" s="2">
        <f>IF('Indicator Data'!BB132="No data","x",IF('Indicator Data'!BB132&gt;Q$136,0,IF('Indicator Data'!BB132&lt;Q$135,10,(Q$136-'Indicator Data'!BB132)/(Q$136-Q$135)*10)))</f>
        <v>9.81111111111111</v>
      </c>
      <c r="R130" s="2">
        <f>IF('Indicator Data'!BC132="No data","x",IF('Indicator Data'!BC132&gt;R$136,0,IF('Indicator Data'!BC132&lt;R$135,10,(R$136-'Indicator Data'!BC132)/(R$136-R$135)*10)))</f>
        <v>9.9600000000000009</v>
      </c>
      <c r="S130" s="3">
        <f t="shared" si="15"/>
        <v>9.8855555555555554</v>
      </c>
      <c r="T130" s="2">
        <f>IF('Indicator Data'!V132="No data","x",IF('Indicator Data'!V132&gt;T$136,0,IF('Indicator Data'!V132&lt;T$135,10,(T$136-'Indicator Data'!V132)/(T$136-T$135)*10)))</f>
        <v>9.9</v>
      </c>
      <c r="U130" s="2">
        <f>IF('Indicator Data'!W132="No data","x",IF('Indicator Data'!W132&gt;U$136,0,IF('Indicator Data'!W132&lt;U$135,10,(U$136-'Indicator Data'!W132)/(U$136-U$135)*10)))</f>
        <v>5.997987840669472</v>
      </c>
      <c r="V130" s="2">
        <f>IF('Indicator Data'!X132="No data","x",IF('Indicator Data'!X132&gt;V$136,0,IF('Indicator Data'!X132&lt;V$135,10,(V$136-'Indicator Data'!X132)/(V$136-V$135)*10)))</f>
        <v>8.9743589743589745</v>
      </c>
      <c r="W130" s="2">
        <f>IF('Indicator Data'!AC132="No data","x",IF('Indicator Data'!AC132&gt;W$136,0,IF('Indicator Data'!AC132&lt;W$135,10,(W$136-'Indicator Data'!AC132)/(W$136-W$135)*10)))</f>
        <v>9.9475254237288127</v>
      </c>
      <c r="X130" s="3">
        <f t="shared" si="16"/>
        <v>8.7049680596893158</v>
      </c>
      <c r="Y130" s="5">
        <f t="shared" si="17"/>
        <v>9.2900632283410971</v>
      </c>
      <c r="Z130" s="83"/>
    </row>
    <row r="131" spans="1:26" s="11" customFormat="1" x14ac:dyDescent="0.25">
      <c r="A131" s="11" t="s">
        <v>481</v>
      </c>
      <c r="B131" s="30" t="s">
        <v>4</v>
      </c>
      <c r="C131" s="30" t="s">
        <v>611</v>
      </c>
      <c r="D131" s="2" t="str">
        <f>IF('Indicator Data'!AU133="No data","x",IF('Indicator Data'!AU133&gt;D$136,0,IF('Indicator Data'!AU133&lt;D$135,10,(D$136-'Indicator Data'!AU133)/(D$136-D$135)*10)))</f>
        <v>x</v>
      </c>
      <c r="E131" s="132">
        <f>(VLOOKUP($B131,'Indicator Data (national)'!$B$5:$BB$13,51,FALSE)+VLOOKUP($B131,'Indicator Data (national)'!$B$5:$BB$13,52,FALSE)+VLOOKUP($B131,'Indicator Data (national)'!$B$5:$BB$13,53,FALSE))/VLOOKUP($B131,'Indicator Data (national)'!$B$5:$BB$13,50,FALSE)*1000000</f>
        <v>8.9973028174812772E-2</v>
      </c>
      <c r="F131" s="2">
        <f t="shared" si="10"/>
        <v>9.100269718251873</v>
      </c>
      <c r="G131" s="3">
        <f t="shared" si="11"/>
        <v>9.100269718251873</v>
      </c>
      <c r="H131" s="2">
        <f>IF('Indicator Data'!AW133="No data","x",IF('Indicator Data'!AW133&gt;H$136,0,IF('Indicator Data'!AW133&lt;H$135,10,(H$136-'Indicator Data'!AW133)/(H$136-H$135)*10)))</f>
        <v>7.8000000000000007</v>
      </c>
      <c r="I131" s="2">
        <f>IF('Indicator Data'!AV133="No data","x",IF('Indicator Data'!AV133&gt;I$136,0,IF('Indicator Data'!AV133&lt;I$135,10,(I$136-'Indicator Data'!AV133)/(I$136-I$135)*10)))</f>
        <v>8</v>
      </c>
      <c r="J131" s="3">
        <f t="shared" si="12"/>
        <v>7.9</v>
      </c>
      <c r="K131" s="5">
        <f t="shared" si="13"/>
        <v>8.5001348591259358</v>
      </c>
      <c r="L131" s="2">
        <f>IF('Indicator Data'!AY133="No data","x",IF('Indicator Data'!AY133^2&gt;L$136,0,IF('Indicator Data'!AY133^2&lt;L$135,10,(L$136-'Indicator Data'!AY133^2)/(L$136-L$135)*10)))</f>
        <v>9.6125756607023085</v>
      </c>
      <c r="M131" s="2" t="str">
        <f>IF(OR('Indicator Data'!AX133=0,'Indicator Data'!AX133="No data"),"x",IF('Indicator Data'!AX133&gt;M$136,0,IF('Indicator Data'!AX133&lt;M$135,10,(M$136-'Indicator Data'!AX133)/(M$136-M$135)*10)))</f>
        <v>x</v>
      </c>
      <c r="N131" s="2">
        <f>IF('Indicator Data'!AZ133="No data","x",IF('Indicator Data'!AZ133&gt;N$136,0,IF('Indicator Data'!AZ133&lt;N$135,10,(N$136-'Indicator Data'!AZ133)/(N$136-N$135)*10)))</f>
        <v>9.7899999999945457</v>
      </c>
      <c r="O131" s="2">
        <f>IF('Indicator Data'!BA133="No data","x",IF('Indicator Data'!BA133&gt;O$136,0,IF('Indicator Data'!BA133&lt;O$135,10,(O$136-'Indicator Data'!BA133)/(O$136-O$135)*10)))</f>
        <v>8.436422548638415</v>
      </c>
      <c r="P131" s="3">
        <f t="shared" si="14"/>
        <v>9.2796660697784237</v>
      </c>
      <c r="Q131" s="2">
        <f>IF('Indicator Data'!BB133="No data","x",IF('Indicator Data'!BB133&gt;Q$136,0,IF('Indicator Data'!BB133&lt;Q$135,10,(Q$136-'Indicator Data'!BB133)/(Q$136-Q$135)*10)))</f>
        <v>9.81111111111111</v>
      </c>
      <c r="R131" s="2">
        <f>IF('Indicator Data'!BC133="No data","x",IF('Indicator Data'!BC133&gt;R$136,0,IF('Indicator Data'!BC133&lt;R$135,10,(R$136-'Indicator Data'!BC133)/(R$136-R$135)*10)))</f>
        <v>9.9600000000000009</v>
      </c>
      <c r="S131" s="3">
        <f t="shared" si="15"/>
        <v>9.8855555555555554</v>
      </c>
      <c r="T131" s="2">
        <f>IF('Indicator Data'!V133="No data","x",IF('Indicator Data'!V133&gt;T$136,0,IF('Indicator Data'!V133&lt;T$135,10,(T$136-'Indicator Data'!V133)/(T$136-T$135)*10)))</f>
        <v>9.9</v>
      </c>
      <c r="U131" s="2">
        <f>IF('Indicator Data'!W133="No data","x",IF('Indicator Data'!W133&gt;U$136,0,IF('Indicator Data'!W133&lt;U$135,10,(U$136-'Indicator Data'!W133)/(U$136-U$135)*10)))</f>
        <v>9.2541832884112516</v>
      </c>
      <c r="V131" s="2">
        <f>IF('Indicator Data'!X133="No data","x",IF('Indicator Data'!X133&gt;V$136,0,IF('Indicator Data'!X133&lt;V$135,10,(V$136-'Indicator Data'!X133)/(V$136-V$135)*10)))</f>
        <v>8.9743589743589745</v>
      </c>
      <c r="W131" s="2">
        <f>IF('Indicator Data'!AC133="No data","x",IF('Indicator Data'!AC133&gt;W$136,0,IF('Indicator Data'!AC133&lt;W$135,10,(W$136-'Indicator Data'!AC133)/(W$136-W$135)*10)))</f>
        <v>9.9475254237288127</v>
      </c>
      <c r="X131" s="3">
        <f t="shared" si="16"/>
        <v>9.5190169216247611</v>
      </c>
      <c r="Y131" s="5">
        <f>AVERAGE(S131,P131,X131)</f>
        <v>9.5614128489862455</v>
      </c>
      <c r="Z131" s="83"/>
    </row>
    <row r="132" spans="1:26" s="11" customFormat="1" x14ac:dyDescent="0.25">
      <c r="A132" s="11" t="s">
        <v>482</v>
      </c>
      <c r="B132" s="30" t="s">
        <v>4</v>
      </c>
      <c r="C132" s="30" t="s">
        <v>612</v>
      </c>
      <c r="D132" s="2" t="str">
        <f>IF('Indicator Data'!AU134="No data","x",IF('Indicator Data'!AU134&gt;D$136,0,IF('Indicator Data'!AU134&lt;D$135,10,(D$136-'Indicator Data'!AU134)/(D$136-D$135)*10)))</f>
        <v>x</v>
      </c>
      <c r="E132" s="132">
        <f>(VLOOKUP($B132,'Indicator Data (national)'!$B$5:$BB$13,51,FALSE)+VLOOKUP($B132,'Indicator Data (national)'!$B$5:$BB$13,52,FALSE)+VLOOKUP($B132,'Indicator Data (national)'!$B$5:$BB$13,53,FALSE))/VLOOKUP($B132,'Indicator Data (national)'!$B$5:$BB$13,50,FALSE)*1000000</f>
        <v>8.9973028174812772E-2</v>
      </c>
      <c r="F132" s="2">
        <f>IF(E132&gt;F$136,0,IF(E132&lt;F$135,10,(F$136-E132)/(F$136-F$135)*10))</f>
        <v>9.100269718251873</v>
      </c>
      <c r="G132" s="3">
        <f>AVERAGE(D132,F132)</f>
        <v>9.100269718251873</v>
      </c>
      <c r="H132" s="2">
        <f>IF('Indicator Data'!AW134="No data","x",IF('Indicator Data'!AW134&gt;H$136,0,IF('Indicator Data'!AW134&lt;H$135,10,(H$136-'Indicator Data'!AW134)/(H$136-H$135)*10)))</f>
        <v>7.8000000000000007</v>
      </c>
      <c r="I132" s="2">
        <f>IF('Indicator Data'!AV134="No data","x",IF('Indicator Data'!AV134&gt;I$136,0,IF('Indicator Data'!AV134&lt;I$135,10,(I$136-'Indicator Data'!AV134)/(I$136-I$135)*10)))</f>
        <v>8</v>
      </c>
      <c r="J132" s="3">
        <f>IF(AND(H132="x",I132="x"),"x",AVERAGE(H132,I132))</f>
        <v>7.9</v>
      </c>
      <c r="K132" s="5">
        <f>AVERAGE(G132,J132)</f>
        <v>8.5001348591259358</v>
      </c>
      <c r="L132" s="2">
        <f>IF('Indicator Data'!AY134="No data","x",IF('Indicator Data'!AY134^2&gt;L$136,0,IF('Indicator Data'!AY134^2&lt;L$135,10,(L$136-'Indicator Data'!AY134^2)/(L$136-L$135)*10)))</f>
        <v>9.6125756607023085</v>
      </c>
      <c r="M132" s="2" t="str">
        <f>IF(OR('Indicator Data'!AX134=0,'Indicator Data'!AX134="No data"),"x",IF('Indicator Data'!AX134&gt;M$136,0,IF('Indicator Data'!AX134&lt;M$135,10,(M$136-'Indicator Data'!AX134)/(M$136-M$135)*10)))</f>
        <v>x</v>
      </c>
      <c r="N132" s="2">
        <f>IF('Indicator Data'!AZ134="No data","x",IF('Indicator Data'!AZ134&gt;N$136,0,IF('Indicator Data'!AZ134&lt;N$135,10,(N$136-'Indicator Data'!AZ134)/(N$136-N$135)*10)))</f>
        <v>9.7899999999945457</v>
      </c>
      <c r="O132" s="2">
        <f>IF('Indicator Data'!BA134="No data","x",IF('Indicator Data'!BA134&gt;O$136,0,IF('Indicator Data'!BA134&lt;O$135,10,(O$136-'Indicator Data'!BA134)/(O$136-O$135)*10)))</f>
        <v>8.436422548638415</v>
      </c>
      <c r="P132" s="3">
        <f>IF(AND(L132="x",M132="x",N132="x",O132="x"),"x",AVERAGE(L132,M132,N132,O132))</f>
        <v>9.2796660697784237</v>
      </c>
      <c r="Q132" s="2">
        <f>IF('Indicator Data'!BB134="No data","x",IF('Indicator Data'!BB134&gt;Q$136,0,IF('Indicator Data'!BB134&lt;Q$135,10,(Q$136-'Indicator Data'!BB134)/(Q$136-Q$135)*10)))</f>
        <v>9.81111111111111</v>
      </c>
      <c r="R132" s="2">
        <f>IF('Indicator Data'!BC134="No data","x",IF('Indicator Data'!BC134&gt;R$136,0,IF('Indicator Data'!BC134&lt;R$135,10,(R$136-'Indicator Data'!BC134)/(R$136-R$135)*10)))</f>
        <v>9.9600000000000009</v>
      </c>
      <c r="S132" s="3">
        <f>IF(AND(Q132="x",R132="x"),"x",AVERAGE(R132,Q132))</f>
        <v>9.8855555555555554</v>
      </c>
      <c r="T132" s="2">
        <f>IF('Indicator Data'!V134="No data","x",IF('Indicator Data'!V134&gt;T$136,0,IF('Indicator Data'!V134&lt;T$135,10,(T$136-'Indicator Data'!V134)/(T$136-T$135)*10)))</f>
        <v>9.9</v>
      </c>
      <c r="U132" s="2">
        <f>IF('Indicator Data'!W134="No data","x",IF('Indicator Data'!W134&gt;U$136,0,IF('Indicator Data'!W134&lt;U$135,10,(U$136-'Indicator Data'!W134)/(U$136-U$135)*10)))</f>
        <v>5.9574979931692216</v>
      </c>
      <c r="V132" s="2">
        <f>IF('Indicator Data'!X134="No data","x",IF('Indicator Data'!X134&gt;V$136,0,IF('Indicator Data'!X134&lt;V$135,10,(V$136-'Indicator Data'!X134)/(V$136-V$135)*10)))</f>
        <v>8.9743589743589745</v>
      </c>
      <c r="W132" s="2">
        <f>IF('Indicator Data'!AC134="No data","x",IF('Indicator Data'!AC134&gt;W$136,0,IF('Indicator Data'!AC134&lt;W$135,10,(W$136-'Indicator Data'!AC134)/(W$136-W$135)*10)))</f>
        <v>9.9475254237288127</v>
      </c>
      <c r="X132" s="3">
        <f>IF(AND(T132="x",V132="x",W132="x"),"x",AVERAGE(T132,V132,W132,U132))</f>
        <v>8.6948455978142523</v>
      </c>
      <c r="Y132" s="5">
        <f>AVERAGE(S132,P132,X132)</f>
        <v>9.2866890743827426</v>
      </c>
      <c r="Z132" s="83"/>
    </row>
    <row r="133" spans="1:26" s="11" customFormat="1" x14ac:dyDescent="0.25">
      <c r="A133" s="11" t="s">
        <v>483</v>
      </c>
      <c r="B133" s="30" t="s">
        <v>4</v>
      </c>
      <c r="C133" s="30" t="s">
        <v>613</v>
      </c>
      <c r="D133" s="2" t="str">
        <f>IF('Indicator Data'!AU135="No data","x",IF('Indicator Data'!AU135&gt;D$136,0,IF('Indicator Data'!AU135&lt;D$135,10,(D$136-'Indicator Data'!AU135)/(D$136-D$135)*10)))</f>
        <v>x</v>
      </c>
      <c r="E133" s="132">
        <f>(VLOOKUP($B133,'Indicator Data (national)'!$B$5:$BB$13,51,FALSE)+VLOOKUP($B133,'Indicator Data (national)'!$B$5:$BB$13,52,FALSE)+VLOOKUP($B133,'Indicator Data (national)'!$B$5:$BB$13,53,FALSE))/VLOOKUP($B133,'Indicator Data (national)'!$B$5:$BB$13,50,FALSE)*1000000</f>
        <v>8.9973028174812772E-2</v>
      </c>
      <c r="F133" s="2">
        <f>IF(E133&gt;F$136,0,IF(E133&lt;F$135,10,(F$136-E133)/(F$136-F$135)*10))</f>
        <v>9.100269718251873</v>
      </c>
      <c r="G133" s="3">
        <f>AVERAGE(D133,F133)</f>
        <v>9.100269718251873</v>
      </c>
      <c r="H133" s="2">
        <f>IF('Indicator Data'!AW135="No data","x",IF('Indicator Data'!AW135&gt;H$136,0,IF('Indicator Data'!AW135&lt;H$135,10,(H$136-'Indicator Data'!AW135)/(H$136-H$135)*10)))</f>
        <v>7.8000000000000007</v>
      </c>
      <c r="I133" s="2">
        <f>IF('Indicator Data'!AV135="No data","x",IF('Indicator Data'!AV135&gt;I$136,0,IF('Indicator Data'!AV135&lt;I$135,10,(I$136-'Indicator Data'!AV135)/(I$136-I$135)*10)))</f>
        <v>8</v>
      </c>
      <c r="J133" s="3">
        <f>IF(AND(H133="x",I133="x"),"x",AVERAGE(H133,I133))</f>
        <v>7.9</v>
      </c>
      <c r="K133" s="5">
        <f>AVERAGE(G133,J133)</f>
        <v>8.5001348591259358</v>
      </c>
      <c r="L133" s="2">
        <f>IF('Indicator Data'!AY135="No data","x",IF('Indicator Data'!AY135^2&gt;L$136,0,IF('Indicator Data'!AY135^2&lt;L$135,10,(L$136-'Indicator Data'!AY135^2)/(L$136-L$135)*10)))</f>
        <v>9.6125756607023085</v>
      </c>
      <c r="M133" s="2" t="str">
        <f>IF(OR('Indicator Data'!AX135=0,'Indicator Data'!AX135="No data"),"x",IF('Indicator Data'!AX135&gt;M$136,0,IF('Indicator Data'!AX135&lt;M$135,10,(M$136-'Indicator Data'!AX135)/(M$136-M$135)*10)))</f>
        <v>x</v>
      </c>
      <c r="N133" s="2">
        <f>IF('Indicator Data'!AZ135="No data","x",IF('Indicator Data'!AZ135&gt;N$136,0,IF('Indicator Data'!AZ135&lt;N$135,10,(N$136-'Indicator Data'!AZ135)/(N$136-N$135)*10)))</f>
        <v>9.7899999999945457</v>
      </c>
      <c r="O133" s="2">
        <f>IF('Indicator Data'!BA135="No data","x",IF('Indicator Data'!BA135&gt;O$136,0,IF('Indicator Data'!BA135&lt;O$135,10,(O$136-'Indicator Data'!BA135)/(O$136-O$135)*10)))</f>
        <v>8.436422548638415</v>
      </c>
      <c r="P133" s="3">
        <f>IF(AND(L133="x",M133="x",N133="x",O133="x"),"x",AVERAGE(L133,M133,N133,O133))</f>
        <v>9.2796660697784237</v>
      </c>
      <c r="Q133" s="2">
        <f>IF('Indicator Data'!BB135="No data","x",IF('Indicator Data'!BB135&gt;Q$136,0,IF('Indicator Data'!BB135&lt;Q$135,10,(Q$136-'Indicator Data'!BB135)/(Q$136-Q$135)*10)))</f>
        <v>9.81111111111111</v>
      </c>
      <c r="R133" s="2">
        <f>IF('Indicator Data'!BC135="No data","x",IF('Indicator Data'!BC135&gt;R$136,0,IF('Indicator Data'!BC135&lt;R$135,10,(R$136-'Indicator Data'!BC135)/(R$136-R$135)*10)))</f>
        <v>9.9600000000000009</v>
      </c>
      <c r="S133" s="3">
        <f>IF(AND(Q133="x",R133="x"),"x",AVERAGE(R133,Q133))</f>
        <v>9.8855555555555554</v>
      </c>
      <c r="T133" s="2">
        <f>IF('Indicator Data'!V135="No data","x",IF('Indicator Data'!V135&gt;T$136,0,IF('Indicator Data'!V135&lt;T$135,10,(T$136-'Indicator Data'!V135)/(T$136-T$135)*10)))</f>
        <v>9.9</v>
      </c>
      <c r="U133" s="2" t="str">
        <f>IF('Indicator Data'!W135="No data","x",IF('Indicator Data'!W135&gt;U$136,0,IF('Indicator Data'!W135&lt;U$135,10,(U$136-'Indicator Data'!W135)/(U$136-U$135)*10)))</f>
        <v>x</v>
      </c>
      <c r="V133" s="2">
        <f>IF('Indicator Data'!X135="No data","x",IF('Indicator Data'!X135&gt;V$136,0,IF('Indicator Data'!X135&lt;V$135,10,(V$136-'Indicator Data'!X135)/(V$136-V$135)*10)))</f>
        <v>8.9743589743589745</v>
      </c>
      <c r="W133" s="2">
        <f>IF('Indicator Data'!AC135="No data","x",IF('Indicator Data'!AC135&gt;W$136,0,IF('Indicator Data'!AC135&lt;W$135,10,(W$136-'Indicator Data'!AC135)/(W$136-W$135)*10)))</f>
        <v>9.9475254237288127</v>
      </c>
      <c r="X133" s="3">
        <f>IF(AND(T133="x",V133="x",W133="x"),"x",AVERAGE(T133,V133,W133,U133))</f>
        <v>9.607294799362597</v>
      </c>
      <c r="Y133" s="5">
        <f>AVERAGE(S133,P133,X133)</f>
        <v>9.590838808232192</v>
      </c>
      <c r="Z133" s="83"/>
    </row>
    <row r="134" spans="1:26" s="11" customFormat="1" x14ac:dyDescent="0.25">
      <c r="A134" s="11" t="s">
        <v>484</v>
      </c>
      <c r="B134" s="30" t="s">
        <v>4</v>
      </c>
      <c r="C134" s="30" t="s">
        <v>614</v>
      </c>
      <c r="D134" s="2" t="str">
        <f>IF('Indicator Data'!AU136="No data","x",IF('Indicator Data'!AU136&gt;D$136,0,IF('Indicator Data'!AU136&lt;D$135,10,(D$136-'Indicator Data'!AU136)/(D$136-D$135)*10)))</f>
        <v>x</v>
      </c>
      <c r="E134" s="132">
        <f>(VLOOKUP($B134,'Indicator Data (national)'!$B$5:$BB$13,51,FALSE)+VLOOKUP($B134,'Indicator Data (national)'!$B$5:$BB$13,52,FALSE)+VLOOKUP($B134,'Indicator Data (national)'!$B$5:$BB$13,53,FALSE))/VLOOKUP($B134,'Indicator Data (national)'!$B$5:$BB$13,50,FALSE)*1000000</f>
        <v>8.9973028174812772E-2</v>
      </c>
      <c r="F134" s="2">
        <f>IF(E134&gt;F$136,0,IF(E134&lt;F$135,10,(F$136-E134)/(F$136-F$135)*10))</f>
        <v>9.100269718251873</v>
      </c>
      <c r="G134" s="3">
        <f>AVERAGE(D134,F134)</f>
        <v>9.100269718251873</v>
      </c>
      <c r="H134" s="2">
        <f>IF('Indicator Data'!AW136="No data","x",IF('Indicator Data'!AW136&gt;H$136,0,IF('Indicator Data'!AW136&lt;H$135,10,(H$136-'Indicator Data'!AW136)/(H$136-H$135)*10)))</f>
        <v>7.8000000000000007</v>
      </c>
      <c r="I134" s="2">
        <f>IF('Indicator Data'!AV136="No data","x",IF('Indicator Data'!AV136&gt;I$136,0,IF('Indicator Data'!AV136&lt;I$135,10,(I$136-'Indicator Data'!AV136)/(I$136-I$135)*10)))</f>
        <v>8</v>
      </c>
      <c r="J134" s="3">
        <f>IF(AND(H134="x",I134="x"),"x",AVERAGE(H134,I134))</f>
        <v>7.9</v>
      </c>
      <c r="K134" s="5">
        <f>AVERAGE(G134,J134)</f>
        <v>8.5001348591259358</v>
      </c>
      <c r="L134" s="2">
        <f>IF('Indicator Data'!AY136="No data","x",IF('Indicator Data'!AY136^2&gt;L$136,0,IF('Indicator Data'!AY136^2&lt;L$135,10,(L$136-'Indicator Data'!AY136^2)/(L$136-L$135)*10)))</f>
        <v>9.6125756607023085</v>
      </c>
      <c r="M134" s="2" t="str">
        <f>IF(OR('Indicator Data'!AX136=0,'Indicator Data'!AX136="No data"),"x",IF('Indicator Data'!AX136&gt;M$136,0,IF('Indicator Data'!AX136&lt;M$135,10,(M$136-'Indicator Data'!AX136)/(M$136-M$135)*10)))</f>
        <v>x</v>
      </c>
      <c r="N134" s="2">
        <f>IF('Indicator Data'!AZ136="No data","x",IF('Indicator Data'!AZ136&gt;N$136,0,IF('Indicator Data'!AZ136&lt;N$135,10,(N$136-'Indicator Data'!AZ136)/(N$136-N$135)*10)))</f>
        <v>9.7899999999945457</v>
      </c>
      <c r="O134" s="2">
        <f>IF('Indicator Data'!BA136="No data","x",IF('Indicator Data'!BA136&gt;O$136,0,IF('Indicator Data'!BA136&lt;O$135,10,(O$136-'Indicator Data'!BA136)/(O$136-O$135)*10)))</f>
        <v>8.436422548638415</v>
      </c>
      <c r="P134" s="3">
        <f>IF(AND(L134="x",M134="x",N134="x",O134="x"),"x",AVERAGE(L134,M134,N134,O134))</f>
        <v>9.2796660697784237</v>
      </c>
      <c r="Q134" s="2">
        <f>IF('Indicator Data'!BB136="No data","x",IF('Indicator Data'!BB136&gt;Q$136,0,IF('Indicator Data'!BB136&lt;Q$135,10,(Q$136-'Indicator Data'!BB136)/(Q$136-Q$135)*10)))</f>
        <v>9.81111111111111</v>
      </c>
      <c r="R134" s="2">
        <f>IF('Indicator Data'!BC136="No data","x",IF('Indicator Data'!BC136&gt;R$136,0,IF('Indicator Data'!BC136&lt;R$135,10,(R$136-'Indicator Data'!BC136)/(R$136-R$135)*10)))</f>
        <v>9.9600000000000009</v>
      </c>
      <c r="S134" s="3">
        <f>IF(AND(Q134="x",R134="x"),"x",AVERAGE(R134,Q134))</f>
        <v>9.8855555555555554</v>
      </c>
      <c r="T134" s="2">
        <f>IF('Indicator Data'!V136="No data","x",IF('Indicator Data'!V136&gt;T$136,0,IF('Indicator Data'!V136&lt;T$135,10,(T$136-'Indicator Data'!V136)/(T$136-T$135)*10)))</f>
        <v>9.9</v>
      </c>
      <c r="U134" s="2">
        <f>IF('Indicator Data'!W136="No data","x",IF('Indicator Data'!W136&gt;U$136,0,IF('Indicator Data'!W136&lt;U$135,10,(U$136-'Indicator Data'!W136)/(U$136-U$135)*10)))</f>
        <v>7.8135277274548258</v>
      </c>
      <c r="V134" s="2">
        <f>IF('Indicator Data'!X136="No data","x",IF('Indicator Data'!X136&gt;V$136,0,IF('Indicator Data'!X136&lt;V$135,10,(V$136-'Indicator Data'!X136)/(V$136-V$135)*10)))</f>
        <v>8.9743589743589745</v>
      </c>
      <c r="W134" s="2">
        <f>IF('Indicator Data'!AC136="No data","x",IF('Indicator Data'!AC136&gt;W$136,0,IF('Indicator Data'!AC136&lt;W$135,10,(W$136-'Indicator Data'!AC136)/(W$136-W$135)*10)))</f>
        <v>9.9475254237288127</v>
      </c>
      <c r="X134" s="3">
        <f>IF(AND(T134="x",V134="x",W134="x"),"x",AVERAGE(T134,V134,W134,U134))</f>
        <v>9.1588530313856538</v>
      </c>
      <c r="Y134" s="5">
        <f>AVERAGE(S134,P134,X134)</f>
        <v>9.4413582189065437</v>
      </c>
      <c r="Z134" s="83"/>
    </row>
    <row r="135" spans="1:26" s="11" customFormat="1" x14ac:dyDescent="0.25">
      <c r="A135" s="63"/>
      <c r="B135" s="78" t="s">
        <v>42</v>
      </c>
      <c r="C135" s="78"/>
      <c r="D135" s="68">
        <v>1</v>
      </c>
      <c r="E135" s="68"/>
      <c r="F135" s="68">
        <v>0</v>
      </c>
      <c r="G135" s="69"/>
      <c r="H135" s="68">
        <v>0</v>
      </c>
      <c r="I135" s="66">
        <v>-2.5</v>
      </c>
      <c r="J135" s="65"/>
      <c r="K135" s="65"/>
      <c r="L135" s="68">
        <v>900</v>
      </c>
      <c r="M135" s="68">
        <v>0</v>
      </c>
      <c r="N135" s="68">
        <v>0</v>
      </c>
      <c r="O135" s="68">
        <v>5</v>
      </c>
      <c r="P135" s="65"/>
      <c r="Q135" s="68">
        <v>10</v>
      </c>
      <c r="R135" s="68">
        <v>50</v>
      </c>
      <c r="S135" s="65"/>
      <c r="T135" s="68">
        <v>0</v>
      </c>
      <c r="U135" s="68">
        <v>10</v>
      </c>
      <c r="V135" s="68">
        <v>60</v>
      </c>
      <c r="W135" s="68">
        <v>50</v>
      </c>
      <c r="X135" s="64"/>
      <c r="Y135" s="65"/>
    </row>
    <row r="136" spans="1:26" s="11" customFormat="1" x14ac:dyDescent="0.25">
      <c r="A136" s="63"/>
      <c r="B136" s="78" t="s">
        <v>43</v>
      </c>
      <c r="C136" s="78"/>
      <c r="D136" s="68">
        <v>5</v>
      </c>
      <c r="E136" s="68"/>
      <c r="F136" s="68">
        <v>1</v>
      </c>
      <c r="G136" s="69"/>
      <c r="H136" s="68">
        <v>100</v>
      </c>
      <c r="I136" s="66">
        <v>2.5</v>
      </c>
      <c r="J136" s="65"/>
      <c r="K136" s="65"/>
      <c r="L136" s="68">
        <v>10000</v>
      </c>
      <c r="M136" s="68">
        <v>100</v>
      </c>
      <c r="N136" s="68">
        <v>100</v>
      </c>
      <c r="O136" s="68">
        <v>200</v>
      </c>
      <c r="P136" s="65"/>
      <c r="Q136" s="68">
        <v>100</v>
      </c>
      <c r="R136" s="68">
        <v>100</v>
      </c>
      <c r="S136" s="65"/>
      <c r="T136" s="67">
        <v>40</v>
      </c>
      <c r="U136" s="67">
        <v>100</v>
      </c>
      <c r="V136" s="67">
        <v>99</v>
      </c>
      <c r="W136" s="67">
        <v>3000</v>
      </c>
      <c r="X136" s="67"/>
      <c r="Y136" s="65"/>
    </row>
  </sheetData>
  <sortState ref="A4:V193">
    <sortCondition ref="A3"/>
  </sortState>
  <mergeCells count="1">
    <mergeCell ref="A1:Y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6"/>
  <sheetViews>
    <sheetView showGridLines="0" workbookViewId="0">
      <pane xSplit="3" ySplit="4" topLeftCell="D5" activePane="bottomRight" state="frozen"/>
      <selection pane="topRight" activeCell="D1" sqref="D1"/>
      <selection pane="bottomLeft" activeCell="A5" sqref="A5"/>
      <selection pane="bottomRight" activeCell="J5" sqref="J5"/>
    </sheetView>
  </sheetViews>
  <sheetFormatPr defaultRowHeight="15" x14ac:dyDescent="0.25"/>
  <cols>
    <col min="1" max="1" width="49.42578125" style="11" bestFit="1" customWidth="1"/>
    <col min="2" max="2" width="5.5703125" style="11" bestFit="1" customWidth="1"/>
    <col min="3" max="3" width="10" style="11" bestFit="1" customWidth="1"/>
    <col min="4" max="57" width="11.42578125" style="11" customWidth="1"/>
    <col min="58" max="16384" width="9.140625" style="11"/>
  </cols>
  <sheetData>
    <row r="1" spans="1:58" x14ac:dyDescent="0.25">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row>
    <row r="2" spans="1:58" s="84" customFormat="1" ht="121.5" customHeight="1" x14ac:dyDescent="0.25">
      <c r="A2" s="17" t="s">
        <v>357</v>
      </c>
      <c r="B2" s="17" t="s">
        <v>18</v>
      </c>
      <c r="C2" s="17" t="s">
        <v>356</v>
      </c>
      <c r="D2" s="1" t="s">
        <v>673</v>
      </c>
      <c r="E2" s="1" t="s">
        <v>725</v>
      </c>
      <c r="F2" s="1" t="s">
        <v>726</v>
      </c>
      <c r="G2" s="1" t="s">
        <v>91</v>
      </c>
      <c r="H2" s="1" t="s">
        <v>622</v>
      </c>
      <c r="I2" s="1" t="s">
        <v>96</v>
      </c>
      <c r="J2" s="1" t="s">
        <v>78</v>
      </c>
      <c r="K2" s="1" t="s">
        <v>617</v>
      </c>
      <c r="L2" s="1" t="s">
        <v>79</v>
      </c>
      <c r="M2" s="1" t="s">
        <v>38</v>
      </c>
      <c r="N2" s="1" t="s">
        <v>39</v>
      </c>
      <c r="O2" s="1" t="s">
        <v>721</v>
      </c>
      <c r="P2" s="1" t="s">
        <v>146</v>
      </c>
      <c r="Q2" s="1" t="s">
        <v>147</v>
      </c>
      <c r="R2" s="1" t="s">
        <v>147</v>
      </c>
      <c r="S2" s="1" t="s">
        <v>46</v>
      </c>
      <c r="T2" s="1" t="s">
        <v>137</v>
      </c>
      <c r="U2" s="1" t="s">
        <v>628</v>
      </c>
      <c r="V2" s="1" t="s">
        <v>125</v>
      </c>
      <c r="W2" s="1" t="s">
        <v>700</v>
      </c>
      <c r="X2" s="1" t="s">
        <v>135</v>
      </c>
      <c r="Y2" s="1" t="s">
        <v>54</v>
      </c>
      <c r="Z2" s="1" t="s">
        <v>53</v>
      </c>
      <c r="AA2" s="1" t="s">
        <v>702</v>
      </c>
      <c r="AB2" s="1" t="s">
        <v>703</v>
      </c>
      <c r="AC2" s="1" t="s">
        <v>136</v>
      </c>
      <c r="AD2" s="1" t="s">
        <v>129</v>
      </c>
      <c r="AE2" s="1" t="s">
        <v>37</v>
      </c>
      <c r="AF2" s="1" t="s">
        <v>138</v>
      </c>
      <c r="AG2" s="1" t="s">
        <v>139</v>
      </c>
      <c r="AH2" s="1" t="s">
        <v>139</v>
      </c>
      <c r="AI2" s="1" t="s">
        <v>139</v>
      </c>
      <c r="AJ2" s="1" t="s">
        <v>673</v>
      </c>
      <c r="AK2" s="1" t="s">
        <v>140</v>
      </c>
      <c r="AL2" s="1" t="s">
        <v>141</v>
      </c>
      <c r="AM2" s="1" t="s">
        <v>47</v>
      </c>
      <c r="AN2" s="1" t="s">
        <v>713</v>
      </c>
      <c r="AO2" s="1" t="s">
        <v>67</v>
      </c>
      <c r="AP2" s="1" t="s">
        <v>629</v>
      </c>
      <c r="AQ2" s="1" t="s">
        <v>630</v>
      </c>
      <c r="AR2" s="1" t="s">
        <v>631</v>
      </c>
      <c r="AS2" s="1" t="s">
        <v>632</v>
      </c>
      <c r="AT2" s="1" t="s">
        <v>633</v>
      </c>
      <c r="AU2" s="1" t="s">
        <v>102</v>
      </c>
      <c r="AV2" s="1" t="s">
        <v>20</v>
      </c>
      <c r="AW2" s="1" t="s">
        <v>56</v>
      </c>
      <c r="AX2" s="1" t="s">
        <v>22</v>
      </c>
      <c r="AY2" s="1" t="s">
        <v>75</v>
      </c>
      <c r="AZ2" s="1" t="s">
        <v>23</v>
      </c>
      <c r="BA2" s="1" t="s">
        <v>24</v>
      </c>
      <c r="BB2" s="1" t="s">
        <v>41</v>
      </c>
      <c r="BC2" s="1" t="s">
        <v>40</v>
      </c>
      <c r="BD2" s="1" t="s">
        <v>144</v>
      </c>
      <c r="BE2" s="1" t="s">
        <v>25</v>
      </c>
    </row>
    <row r="3" spans="1:58" x14ac:dyDescent="0.25">
      <c r="A3" s="76" t="s">
        <v>145</v>
      </c>
      <c r="B3"/>
      <c r="C3" s="17"/>
      <c r="D3" s="77" t="s">
        <v>623</v>
      </c>
      <c r="E3" s="77"/>
      <c r="F3" s="77"/>
      <c r="G3" s="77">
        <v>2007</v>
      </c>
      <c r="H3" s="77" t="s">
        <v>624</v>
      </c>
      <c r="I3" s="77" t="s">
        <v>101</v>
      </c>
      <c r="J3" s="77">
        <v>2014</v>
      </c>
      <c r="K3" s="77">
        <v>2014</v>
      </c>
      <c r="L3" s="77">
        <v>2012</v>
      </c>
      <c r="M3" s="77">
        <v>2012</v>
      </c>
      <c r="N3" s="77" t="s">
        <v>668</v>
      </c>
      <c r="O3" s="77">
        <v>2013</v>
      </c>
      <c r="P3" s="77" t="s">
        <v>103</v>
      </c>
      <c r="Q3" s="77">
        <v>2011</v>
      </c>
      <c r="R3" s="77">
        <v>2012</v>
      </c>
      <c r="S3" s="77">
        <v>2011</v>
      </c>
      <c r="T3" s="77">
        <v>2012</v>
      </c>
      <c r="U3" s="77">
        <v>2014</v>
      </c>
      <c r="V3" s="77">
        <v>2012</v>
      </c>
      <c r="W3" s="77" t="s">
        <v>701</v>
      </c>
      <c r="X3" s="77">
        <v>2012</v>
      </c>
      <c r="Y3" s="77">
        <v>2012</v>
      </c>
      <c r="Z3" s="77">
        <v>2011</v>
      </c>
      <c r="AA3" s="77">
        <v>2014</v>
      </c>
      <c r="AB3" s="77">
        <v>2014</v>
      </c>
      <c r="AC3" s="77">
        <v>2011</v>
      </c>
      <c r="AD3" s="77">
        <v>2012</v>
      </c>
      <c r="AE3" s="77">
        <v>2012</v>
      </c>
      <c r="AF3" s="77">
        <v>2012</v>
      </c>
      <c r="AG3" s="77">
        <v>2012</v>
      </c>
      <c r="AH3" s="77">
        <v>2013</v>
      </c>
      <c r="AI3" s="77">
        <v>2014</v>
      </c>
      <c r="AJ3" s="141" t="s">
        <v>706</v>
      </c>
      <c r="AK3" s="77">
        <v>2014</v>
      </c>
      <c r="AL3" s="77">
        <v>2014</v>
      </c>
      <c r="AM3" s="77">
        <v>2013</v>
      </c>
      <c r="AN3" s="77">
        <v>2014</v>
      </c>
      <c r="AO3" s="77" t="s">
        <v>634</v>
      </c>
      <c r="AP3" s="77">
        <v>2014</v>
      </c>
      <c r="AQ3" s="77">
        <v>2014</v>
      </c>
      <c r="AR3" s="77">
        <v>2014</v>
      </c>
      <c r="AS3" s="77">
        <v>2014</v>
      </c>
      <c r="AT3" s="77">
        <v>2014</v>
      </c>
      <c r="AU3" s="77" t="s">
        <v>104</v>
      </c>
      <c r="AV3" s="77">
        <v>2012</v>
      </c>
      <c r="AW3" s="77">
        <v>2014</v>
      </c>
      <c r="AX3" s="77">
        <v>2010</v>
      </c>
      <c r="AY3" s="77" t="s">
        <v>76</v>
      </c>
      <c r="AZ3" s="77">
        <v>2012</v>
      </c>
      <c r="BA3" s="77">
        <v>2012</v>
      </c>
      <c r="BB3" s="77">
        <v>2011</v>
      </c>
      <c r="BC3" s="77">
        <v>2011</v>
      </c>
      <c r="BD3" s="77">
        <v>2013</v>
      </c>
      <c r="BE3" s="77">
        <v>2012</v>
      </c>
    </row>
    <row r="4" spans="1:58" ht="30" x14ac:dyDescent="0.25">
      <c r="A4" s="98" t="s">
        <v>98</v>
      </c>
      <c r="B4" s="17"/>
      <c r="C4" s="17"/>
      <c r="D4" s="77" t="s">
        <v>99</v>
      </c>
      <c r="E4" s="77" t="s">
        <v>25</v>
      </c>
      <c r="F4" s="77" t="s">
        <v>25</v>
      </c>
      <c r="G4" s="77" t="s">
        <v>99</v>
      </c>
      <c r="H4" s="77" t="s">
        <v>99</v>
      </c>
      <c r="I4" s="77" t="s">
        <v>99</v>
      </c>
      <c r="J4" s="77" t="s">
        <v>100</v>
      </c>
      <c r="K4" s="77" t="s">
        <v>99</v>
      </c>
      <c r="L4" s="77" t="s">
        <v>100</v>
      </c>
      <c r="M4" s="77" t="s">
        <v>100</v>
      </c>
      <c r="N4" s="77" t="s">
        <v>100</v>
      </c>
      <c r="O4" s="77" t="s">
        <v>346</v>
      </c>
      <c r="P4" s="77" t="s">
        <v>122</v>
      </c>
      <c r="Q4" s="77" t="s">
        <v>346</v>
      </c>
      <c r="R4" s="77" t="s">
        <v>346</v>
      </c>
      <c r="S4" s="77" t="s">
        <v>123</v>
      </c>
      <c r="T4" s="77" t="s">
        <v>128</v>
      </c>
      <c r="U4" s="77" t="s">
        <v>124</v>
      </c>
      <c r="V4" s="77" t="s">
        <v>126</v>
      </c>
      <c r="W4" s="77" t="s">
        <v>124</v>
      </c>
      <c r="X4" s="77" t="s">
        <v>124</v>
      </c>
      <c r="Y4" s="77" t="s">
        <v>127</v>
      </c>
      <c r="Z4" s="77" t="s">
        <v>124</v>
      </c>
      <c r="AA4" s="77" t="s">
        <v>99</v>
      </c>
      <c r="AB4" s="77" t="s">
        <v>99</v>
      </c>
      <c r="AC4" s="77" t="s">
        <v>142</v>
      </c>
      <c r="AD4" s="77" t="s">
        <v>127</v>
      </c>
      <c r="AE4" s="77" t="s">
        <v>100</v>
      </c>
      <c r="AF4" s="77" t="s">
        <v>100</v>
      </c>
      <c r="AG4" s="77" t="s">
        <v>99</v>
      </c>
      <c r="AH4" s="77" t="s">
        <v>99</v>
      </c>
      <c r="AI4" s="77" t="s">
        <v>99</v>
      </c>
      <c r="AJ4" s="77" t="s">
        <v>99</v>
      </c>
      <c r="AK4" s="77" t="s">
        <v>99</v>
      </c>
      <c r="AL4" s="77" t="s">
        <v>99</v>
      </c>
      <c r="AM4" s="77" t="s">
        <v>99</v>
      </c>
      <c r="AN4" s="77" t="s">
        <v>124</v>
      </c>
      <c r="AO4" s="77" t="s">
        <v>124</v>
      </c>
      <c r="AP4" s="77" t="s">
        <v>124</v>
      </c>
      <c r="AQ4" s="77" t="s">
        <v>124</v>
      </c>
      <c r="AR4" s="77" t="s">
        <v>124</v>
      </c>
      <c r="AS4" s="77" t="s">
        <v>124</v>
      </c>
      <c r="AT4" s="77" t="s">
        <v>124</v>
      </c>
      <c r="AU4" s="77" t="s">
        <v>100</v>
      </c>
      <c r="AV4" s="77" t="s">
        <v>100</v>
      </c>
      <c r="AW4" s="77" t="s">
        <v>100</v>
      </c>
      <c r="AX4" s="77" t="s">
        <v>124</v>
      </c>
      <c r="AY4" s="77" t="s">
        <v>124</v>
      </c>
      <c r="AZ4" s="77" t="s">
        <v>124</v>
      </c>
      <c r="BA4" s="77" t="s">
        <v>143</v>
      </c>
      <c r="BB4" s="77" t="s">
        <v>124</v>
      </c>
      <c r="BC4" s="77" t="s">
        <v>124</v>
      </c>
      <c r="BD4" s="77" t="s">
        <v>142</v>
      </c>
      <c r="BE4" s="77" t="s">
        <v>99</v>
      </c>
    </row>
    <row r="5" spans="1:58" x14ac:dyDescent="0.25">
      <c r="A5" t="s">
        <v>358</v>
      </c>
      <c r="B5" t="s">
        <v>0</v>
      </c>
      <c r="C5" s="128" t="s">
        <v>615</v>
      </c>
      <c r="D5" s="73">
        <v>1.3333333333333333</v>
      </c>
      <c r="E5" s="75">
        <v>953450</v>
      </c>
      <c r="F5" s="75">
        <v>563643</v>
      </c>
      <c r="G5" s="75">
        <v>490</v>
      </c>
      <c r="H5" s="73">
        <v>0.25</v>
      </c>
      <c r="I5" s="75"/>
      <c r="J5" s="75">
        <v>0</v>
      </c>
      <c r="K5" s="75">
        <v>0</v>
      </c>
      <c r="L5" s="73">
        <v>-0.61686240372625523</v>
      </c>
      <c r="M5" s="73">
        <v>0.36299999999999999</v>
      </c>
      <c r="N5" s="73">
        <v>0.59099999999999997</v>
      </c>
      <c r="O5" s="73">
        <v>120.34477151952299</v>
      </c>
      <c r="P5" s="75">
        <v>304961658</v>
      </c>
      <c r="Q5" s="75">
        <v>995.66</v>
      </c>
      <c r="R5" s="75">
        <v>1158.54</v>
      </c>
      <c r="S5" s="73">
        <v>10.806718423177673</v>
      </c>
      <c r="T5" s="73">
        <v>102.4</v>
      </c>
      <c r="U5" s="73">
        <v>0.23000044845634918</v>
      </c>
      <c r="V5" s="73">
        <v>0.5</v>
      </c>
      <c r="W5" s="129">
        <v>104.78914011888536</v>
      </c>
      <c r="X5" s="73">
        <v>87</v>
      </c>
      <c r="Y5" s="73">
        <v>82</v>
      </c>
      <c r="Z5" s="73">
        <v>1.1000000000000001</v>
      </c>
      <c r="AA5" s="73">
        <v>0</v>
      </c>
      <c r="AB5" s="73">
        <v>1</v>
      </c>
      <c r="AC5" s="73">
        <v>81.150000000000006</v>
      </c>
      <c r="AD5" s="73">
        <v>163</v>
      </c>
      <c r="AE5" s="73">
        <v>0.60699999999999998</v>
      </c>
      <c r="AF5" s="73">
        <v>0.34300000000000003</v>
      </c>
      <c r="AG5" s="75">
        <v>2521.510320877826</v>
      </c>
      <c r="AH5" s="75">
        <v>0</v>
      </c>
      <c r="AI5" s="75">
        <v>0</v>
      </c>
      <c r="AJ5" s="73">
        <v>1</v>
      </c>
      <c r="AK5" s="75">
        <v>0</v>
      </c>
      <c r="AL5" s="75">
        <v>0</v>
      </c>
      <c r="AM5" s="75"/>
      <c r="AN5" s="73">
        <v>7.7783220242125637</v>
      </c>
      <c r="AO5" s="74"/>
      <c r="AP5" s="73">
        <v>0</v>
      </c>
      <c r="AQ5" s="73">
        <v>2.9989579281498664E-3</v>
      </c>
      <c r="AR5" s="73">
        <v>0</v>
      </c>
      <c r="AS5" s="73">
        <v>0.12999966384779027</v>
      </c>
      <c r="AT5" s="73">
        <v>1.8999803110848593E-2</v>
      </c>
      <c r="AU5" s="73">
        <v>3.67</v>
      </c>
      <c r="AV5" s="73">
        <v>-0.53700000000000003</v>
      </c>
      <c r="AW5" s="73">
        <v>38</v>
      </c>
      <c r="AX5" s="73">
        <v>14.6</v>
      </c>
      <c r="AY5" s="73">
        <v>28.729209999999998</v>
      </c>
      <c r="AZ5" s="73">
        <v>3.72503491597675</v>
      </c>
      <c r="BA5" s="73">
        <v>57.065061951778503</v>
      </c>
      <c r="BB5" s="73">
        <v>18</v>
      </c>
      <c r="BC5" s="73">
        <v>80</v>
      </c>
      <c r="BD5" s="75"/>
      <c r="BE5" s="75">
        <v>1631321</v>
      </c>
      <c r="BF5" s="129"/>
    </row>
    <row r="6" spans="1:58" x14ac:dyDescent="0.25">
      <c r="A6" s="17" t="s">
        <v>359</v>
      </c>
      <c r="B6" t="s">
        <v>0</v>
      </c>
      <c r="C6" s="128" t="s">
        <v>485</v>
      </c>
      <c r="D6" s="73">
        <v>1</v>
      </c>
      <c r="E6" s="75">
        <v>111547</v>
      </c>
      <c r="F6" s="75">
        <v>51900</v>
      </c>
      <c r="G6" s="75">
        <v>347</v>
      </c>
      <c r="H6" s="73">
        <v>0.21875</v>
      </c>
      <c r="I6" s="75"/>
      <c r="J6" s="75">
        <v>0</v>
      </c>
      <c r="K6" s="75">
        <v>0</v>
      </c>
      <c r="L6" s="73">
        <v>-0.61686240372625523</v>
      </c>
      <c r="M6" s="73">
        <v>0.39900000000000002</v>
      </c>
      <c r="N6" s="73">
        <v>0.49299999999999999</v>
      </c>
      <c r="O6" s="73">
        <v>120.34477151952299</v>
      </c>
      <c r="P6" s="75">
        <v>304961658</v>
      </c>
      <c r="Q6" s="75">
        <v>995.66</v>
      </c>
      <c r="R6" s="75">
        <v>1158.54</v>
      </c>
      <c r="S6" s="73">
        <v>10.806718423177673</v>
      </c>
      <c r="T6" s="73">
        <v>102.4</v>
      </c>
      <c r="U6" s="73">
        <v>0.19000112971765748</v>
      </c>
      <c r="V6" s="73">
        <v>0.5</v>
      </c>
      <c r="W6" s="129">
        <v>115.12050310534745</v>
      </c>
      <c r="X6" s="73">
        <v>87</v>
      </c>
      <c r="Y6" s="73">
        <v>82</v>
      </c>
      <c r="Z6" s="73">
        <v>1.1000000000000001</v>
      </c>
      <c r="AA6" s="73">
        <v>0</v>
      </c>
      <c r="AB6" s="73">
        <v>0</v>
      </c>
      <c r="AC6" s="73">
        <v>81.150000000000006</v>
      </c>
      <c r="AD6" s="73">
        <v>163</v>
      </c>
      <c r="AE6" s="73">
        <v>0.60699999999999998</v>
      </c>
      <c r="AF6" s="73">
        <v>0.34300000000000003</v>
      </c>
      <c r="AG6" s="75">
        <v>0</v>
      </c>
      <c r="AH6" s="75">
        <v>0</v>
      </c>
      <c r="AI6" s="75">
        <v>0</v>
      </c>
      <c r="AJ6" s="73">
        <v>1</v>
      </c>
      <c r="AK6" s="75">
        <v>0</v>
      </c>
      <c r="AL6" s="75">
        <v>0</v>
      </c>
      <c r="AM6" s="75"/>
      <c r="AN6" s="73">
        <v>4.4796341773223816</v>
      </c>
      <c r="AO6" s="74"/>
      <c r="AP6" s="73">
        <v>0</v>
      </c>
      <c r="AQ6" s="73">
        <v>7.0024818098321359E-3</v>
      </c>
      <c r="AR6" s="73">
        <v>0</v>
      </c>
      <c r="AS6" s="73">
        <v>8.8999915318824618E-2</v>
      </c>
      <c r="AT6" s="73">
        <v>2.5000488545242547E-2</v>
      </c>
      <c r="AU6" s="73">
        <v>3.67</v>
      </c>
      <c r="AV6" s="73">
        <v>-0.53700000000000003</v>
      </c>
      <c r="AW6" s="73">
        <v>38</v>
      </c>
      <c r="AX6" s="73">
        <v>14.6</v>
      </c>
      <c r="AY6" s="73">
        <v>28.729209999999998</v>
      </c>
      <c r="AZ6" s="73">
        <v>3.72503491597675</v>
      </c>
      <c r="BA6" s="73">
        <v>57.065061951778503</v>
      </c>
      <c r="BB6" s="73">
        <v>18</v>
      </c>
      <c r="BC6" s="73">
        <v>80</v>
      </c>
      <c r="BD6" s="75"/>
      <c r="BE6" s="75">
        <v>637279</v>
      </c>
      <c r="BF6" s="129"/>
    </row>
    <row r="7" spans="1:58" x14ac:dyDescent="0.25">
      <c r="A7" s="17" t="s">
        <v>360</v>
      </c>
      <c r="B7" t="s">
        <v>0</v>
      </c>
      <c r="C7" s="128" t="s">
        <v>486</v>
      </c>
      <c r="D7" s="73">
        <v>1.3333333333333333</v>
      </c>
      <c r="E7" s="75">
        <v>7132</v>
      </c>
      <c r="F7" s="75">
        <v>466656</v>
      </c>
      <c r="G7" s="75">
        <v>241</v>
      </c>
      <c r="H7" s="73">
        <v>0.21875</v>
      </c>
      <c r="I7" s="75"/>
      <c r="J7" s="75">
        <v>0</v>
      </c>
      <c r="K7" s="75">
        <v>31</v>
      </c>
      <c r="L7" s="73">
        <v>-0.61686240372625523</v>
      </c>
      <c r="M7" s="73">
        <v>0.63400000000000001</v>
      </c>
      <c r="N7" s="73">
        <v>0.20699999999999999</v>
      </c>
      <c r="O7" s="73">
        <v>120.34477151952299</v>
      </c>
      <c r="P7" s="75">
        <v>304961658</v>
      </c>
      <c r="Q7" s="75">
        <v>995.66</v>
      </c>
      <c r="R7" s="75">
        <v>1158.54</v>
      </c>
      <c r="S7" s="73">
        <v>10.806718423177673</v>
      </c>
      <c r="T7" s="73">
        <v>102.4</v>
      </c>
      <c r="U7" s="73">
        <v>0.15200053508126546</v>
      </c>
      <c r="V7" s="73">
        <v>0.5</v>
      </c>
      <c r="W7" s="129">
        <v>101.08612219834205</v>
      </c>
      <c r="X7" s="73">
        <v>87</v>
      </c>
      <c r="Y7" s="73">
        <v>82</v>
      </c>
      <c r="Z7" s="73">
        <v>1.1000000000000001</v>
      </c>
      <c r="AA7" s="73">
        <v>0</v>
      </c>
      <c r="AB7" s="73">
        <v>7</v>
      </c>
      <c r="AC7" s="73">
        <v>81.150000000000006</v>
      </c>
      <c r="AD7" s="73">
        <v>163</v>
      </c>
      <c r="AE7" s="73">
        <v>0.60699999999999998</v>
      </c>
      <c r="AF7" s="73">
        <v>0.34300000000000003</v>
      </c>
      <c r="AG7" s="75">
        <v>3302.4837189562732</v>
      </c>
      <c r="AH7" s="75">
        <v>0</v>
      </c>
      <c r="AI7" s="75">
        <v>0</v>
      </c>
      <c r="AJ7" s="73">
        <v>1</v>
      </c>
      <c r="AK7" s="75">
        <v>0</v>
      </c>
      <c r="AL7" s="75">
        <v>2261</v>
      </c>
      <c r="AM7" s="75"/>
      <c r="AN7" s="73">
        <v>8.2707807326625851</v>
      </c>
      <c r="AO7" s="74"/>
      <c r="AP7" s="73">
        <v>0</v>
      </c>
      <c r="AQ7" s="73">
        <v>6.0002366403487835E-3</v>
      </c>
      <c r="AR7" s="73">
        <v>0</v>
      </c>
      <c r="AS7" s="73">
        <v>7.7000362982229911E-2</v>
      </c>
      <c r="AT7" s="73">
        <v>9.8999893712385711E-2</v>
      </c>
      <c r="AU7" s="73">
        <v>3.67</v>
      </c>
      <c r="AV7" s="73">
        <v>-0.53700000000000003</v>
      </c>
      <c r="AW7" s="73">
        <v>38</v>
      </c>
      <c r="AX7" s="73">
        <v>14.6</v>
      </c>
      <c r="AY7" s="73">
        <v>28.729209999999998</v>
      </c>
      <c r="AZ7" s="73">
        <v>3.72503491597675</v>
      </c>
      <c r="BA7" s="73">
        <v>57.065061951778503</v>
      </c>
      <c r="BB7" s="73">
        <v>18</v>
      </c>
      <c r="BC7" s="73">
        <v>80</v>
      </c>
      <c r="BD7" s="75"/>
      <c r="BE7" s="75">
        <v>2136581</v>
      </c>
      <c r="BF7" s="129"/>
    </row>
    <row r="8" spans="1:58" x14ac:dyDescent="0.25">
      <c r="A8" s="17" t="s">
        <v>361</v>
      </c>
      <c r="B8" t="s">
        <v>0</v>
      </c>
      <c r="C8" s="128" t="s">
        <v>487</v>
      </c>
      <c r="D8" s="73">
        <v>1.6666666666666667</v>
      </c>
      <c r="E8" s="75">
        <v>341917</v>
      </c>
      <c r="F8" s="75">
        <v>337962</v>
      </c>
      <c r="G8" s="75">
        <v>297</v>
      </c>
      <c r="H8" s="73">
        <v>0.1875</v>
      </c>
      <c r="I8" s="75"/>
      <c r="J8" s="75">
        <v>0</v>
      </c>
      <c r="K8" s="75">
        <v>1</v>
      </c>
      <c r="L8" s="73">
        <v>-0.61686240372625523</v>
      </c>
      <c r="M8" s="73">
        <v>0.32900000000000001</v>
      </c>
      <c r="N8" s="73">
        <v>0.57999999999999996</v>
      </c>
      <c r="O8" s="73">
        <v>120.34477151952299</v>
      </c>
      <c r="P8" s="75">
        <v>304961658</v>
      </c>
      <c r="Q8" s="75">
        <v>995.66</v>
      </c>
      <c r="R8" s="75">
        <v>1158.54</v>
      </c>
      <c r="S8" s="73">
        <v>10.806718423177673</v>
      </c>
      <c r="T8" s="73">
        <v>102.4</v>
      </c>
      <c r="U8" s="73">
        <v>0.25099817919051548</v>
      </c>
      <c r="V8" s="73">
        <v>0.5</v>
      </c>
      <c r="W8" s="129">
        <v>95.942954229521703</v>
      </c>
      <c r="X8" s="73">
        <v>87</v>
      </c>
      <c r="Y8" s="73">
        <v>82</v>
      </c>
      <c r="Z8" s="73">
        <v>1.1000000000000001</v>
      </c>
      <c r="AA8" s="73">
        <v>0</v>
      </c>
      <c r="AB8" s="73">
        <v>33</v>
      </c>
      <c r="AC8" s="73">
        <v>81.150000000000006</v>
      </c>
      <c r="AD8" s="73">
        <v>163</v>
      </c>
      <c r="AE8" s="73">
        <v>0.60699999999999998</v>
      </c>
      <c r="AF8" s="73">
        <v>0.34300000000000003</v>
      </c>
      <c r="AG8" s="75">
        <v>0</v>
      </c>
      <c r="AH8" s="75">
        <v>0</v>
      </c>
      <c r="AI8" s="75">
        <v>0</v>
      </c>
      <c r="AJ8" s="73">
        <v>1</v>
      </c>
      <c r="AK8" s="75">
        <v>0</v>
      </c>
      <c r="AL8" s="75">
        <v>0</v>
      </c>
      <c r="AM8" s="75"/>
      <c r="AN8" s="73">
        <v>6.7259524020821413</v>
      </c>
      <c r="AO8" s="74"/>
      <c r="AP8" s="73">
        <v>0</v>
      </c>
      <c r="AQ8" s="73">
        <v>1.0006762980485282E-3</v>
      </c>
      <c r="AR8" s="73">
        <v>0</v>
      </c>
      <c r="AS8" s="73">
        <v>0.17099936042401745</v>
      </c>
      <c r="AT8" s="73">
        <v>1.7999932676212364E-2</v>
      </c>
      <c r="AU8" s="73">
        <v>3.67</v>
      </c>
      <c r="AV8" s="73">
        <v>-0.53700000000000003</v>
      </c>
      <c r="AW8" s="73">
        <v>38</v>
      </c>
      <c r="AX8" s="73">
        <v>14.6</v>
      </c>
      <c r="AY8" s="73">
        <v>28.729209999999998</v>
      </c>
      <c r="AZ8" s="73">
        <v>3.72503491597675</v>
      </c>
      <c r="BA8" s="73">
        <v>57.065061951778503</v>
      </c>
      <c r="BB8" s="73">
        <v>18</v>
      </c>
      <c r="BC8" s="73">
        <v>80</v>
      </c>
      <c r="BD8" s="75"/>
      <c r="BE8" s="75">
        <v>1302449</v>
      </c>
      <c r="BF8" s="129"/>
    </row>
    <row r="9" spans="1:58" x14ac:dyDescent="0.25">
      <c r="A9" s="17" t="s">
        <v>362</v>
      </c>
      <c r="B9" t="s">
        <v>0</v>
      </c>
      <c r="C9" s="128" t="s">
        <v>488</v>
      </c>
      <c r="D9" s="73">
        <v>2.3333333333333335</v>
      </c>
      <c r="E9" s="75">
        <v>910058</v>
      </c>
      <c r="F9" s="75">
        <v>189695</v>
      </c>
      <c r="G9" s="75">
        <v>1360</v>
      </c>
      <c r="H9" s="73">
        <v>0.1875</v>
      </c>
      <c r="I9" s="75"/>
      <c r="J9" s="75">
        <v>0</v>
      </c>
      <c r="K9" s="75">
        <v>1</v>
      </c>
      <c r="L9" s="73">
        <v>-0.61686240372625523</v>
      </c>
      <c r="M9" s="73">
        <v>0.32100000000000001</v>
      </c>
      <c r="N9" s="73">
        <v>0.57499999999999996</v>
      </c>
      <c r="O9" s="73">
        <v>120.34477151952299</v>
      </c>
      <c r="P9" s="75">
        <v>304961658</v>
      </c>
      <c r="Q9" s="75">
        <v>995.66</v>
      </c>
      <c r="R9" s="75">
        <v>1158.54</v>
      </c>
      <c r="S9" s="73">
        <v>10.806718423177673</v>
      </c>
      <c r="T9" s="73">
        <v>102.4</v>
      </c>
      <c r="U9" s="73">
        <v>0.29500103808623035</v>
      </c>
      <c r="V9" s="73">
        <v>0.5</v>
      </c>
      <c r="W9" s="129">
        <v>103.1346138519168</v>
      </c>
      <c r="X9" s="73">
        <v>87</v>
      </c>
      <c r="Y9" s="73">
        <v>82</v>
      </c>
      <c r="Z9" s="73">
        <v>1.1000000000000001</v>
      </c>
      <c r="AA9" s="73">
        <v>0</v>
      </c>
      <c r="AB9" s="73">
        <v>2</v>
      </c>
      <c r="AC9" s="73">
        <v>81.150000000000006</v>
      </c>
      <c r="AD9" s="73">
        <v>163</v>
      </c>
      <c r="AE9" s="73">
        <v>0.60699999999999998</v>
      </c>
      <c r="AF9" s="73">
        <v>0.34300000000000003</v>
      </c>
      <c r="AG9" s="75">
        <v>2125.9058549046722</v>
      </c>
      <c r="AH9" s="75">
        <v>0</v>
      </c>
      <c r="AI9" s="75">
        <v>0</v>
      </c>
      <c r="AJ9" s="73">
        <v>2</v>
      </c>
      <c r="AK9" s="75">
        <v>0</v>
      </c>
      <c r="AL9" s="75">
        <v>0</v>
      </c>
      <c r="AM9" s="75"/>
      <c r="AN9" s="73">
        <v>9.5323181205113716</v>
      </c>
      <c r="AO9" s="74"/>
      <c r="AP9" s="73">
        <v>0</v>
      </c>
      <c r="AQ9" s="73">
        <v>2.0000691666570603E-3</v>
      </c>
      <c r="AR9" s="73">
        <v>0</v>
      </c>
      <c r="AS9" s="73">
        <v>0.14899938902786264</v>
      </c>
      <c r="AT9" s="73">
        <v>7.0002420832997103E-3</v>
      </c>
      <c r="AU9" s="73">
        <v>3.67</v>
      </c>
      <c r="AV9" s="73">
        <v>-0.53700000000000003</v>
      </c>
      <c r="AW9" s="73">
        <v>38</v>
      </c>
      <c r="AX9" s="73">
        <v>14.6</v>
      </c>
      <c r="AY9" s="73">
        <v>28.729209999999998</v>
      </c>
      <c r="AZ9" s="73">
        <v>3.72503491597675</v>
      </c>
      <c r="BA9" s="73">
        <v>57.065061951778503</v>
      </c>
      <c r="BB9" s="73">
        <v>18</v>
      </c>
      <c r="BC9" s="73">
        <v>80</v>
      </c>
      <c r="BD9" s="75"/>
      <c r="BE9" s="75">
        <v>1375380</v>
      </c>
      <c r="BF9" s="129"/>
    </row>
    <row r="10" spans="1:58" x14ac:dyDescent="0.25">
      <c r="A10" s="17" t="s">
        <v>363</v>
      </c>
      <c r="B10" t="s">
        <v>0</v>
      </c>
      <c r="C10" s="128" t="s">
        <v>489</v>
      </c>
      <c r="D10" s="73">
        <v>1.6666666666666667</v>
      </c>
      <c r="E10" s="75">
        <v>557984</v>
      </c>
      <c r="F10" s="75">
        <v>626086</v>
      </c>
      <c r="G10" s="75">
        <v>680</v>
      </c>
      <c r="H10" s="73">
        <v>0.1875</v>
      </c>
      <c r="I10" s="75"/>
      <c r="J10" s="75">
        <v>0</v>
      </c>
      <c r="K10" s="75">
        <v>0</v>
      </c>
      <c r="L10" s="73">
        <v>-0.61686240372625523</v>
      </c>
      <c r="M10" s="73">
        <v>0.39700000000000002</v>
      </c>
      <c r="N10" s="73">
        <v>0.55400000000000005</v>
      </c>
      <c r="O10" s="73">
        <v>120.34477151952299</v>
      </c>
      <c r="P10" s="75">
        <v>304961658</v>
      </c>
      <c r="Q10" s="75">
        <v>995.66</v>
      </c>
      <c r="R10" s="75">
        <v>1158.54</v>
      </c>
      <c r="S10" s="73">
        <v>10.806718423177673</v>
      </c>
      <c r="T10" s="73">
        <v>102.4</v>
      </c>
      <c r="U10" s="73">
        <v>0.25900003505369057</v>
      </c>
      <c r="V10" s="73">
        <v>0.5</v>
      </c>
      <c r="W10" s="129">
        <v>97.929004210454252</v>
      </c>
      <c r="X10" s="73">
        <v>87</v>
      </c>
      <c r="Y10" s="73">
        <v>82</v>
      </c>
      <c r="Z10" s="73">
        <v>1.1000000000000001</v>
      </c>
      <c r="AA10" s="73">
        <v>0</v>
      </c>
      <c r="AB10" s="73">
        <v>3</v>
      </c>
      <c r="AC10" s="73">
        <v>81.150000000000006</v>
      </c>
      <c r="AD10" s="73">
        <v>163</v>
      </c>
      <c r="AE10" s="73">
        <v>0.60699999999999998</v>
      </c>
      <c r="AF10" s="73">
        <v>0.34300000000000003</v>
      </c>
      <c r="AG10" s="75">
        <v>2084.7967853260502</v>
      </c>
      <c r="AH10" s="75">
        <v>0</v>
      </c>
      <c r="AI10" s="75">
        <v>0</v>
      </c>
      <c r="AJ10" s="73">
        <v>1</v>
      </c>
      <c r="AK10" s="75">
        <v>0</v>
      </c>
      <c r="AL10" s="75">
        <v>0</v>
      </c>
      <c r="AM10" s="75"/>
      <c r="AN10" s="73">
        <v>7.3600252243625306</v>
      </c>
      <c r="AO10" s="74"/>
      <c r="AP10" s="73">
        <v>0</v>
      </c>
      <c r="AQ10" s="73">
        <v>1.9998481867069943E-3</v>
      </c>
      <c r="AR10" s="73">
        <v>0</v>
      </c>
      <c r="AS10" s="73">
        <v>0.17800108604894227</v>
      </c>
      <c r="AT10" s="73">
        <v>1.5998785493655954E-2</v>
      </c>
      <c r="AU10" s="73">
        <v>3.67</v>
      </c>
      <c r="AV10" s="73">
        <v>-0.53700000000000003</v>
      </c>
      <c r="AW10" s="73">
        <v>38</v>
      </c>
      <c r="AX10" s="73">
        <v>14.6</v>
      </c>
      <c r="AY10" s="73">
        <v>28.729209999999998</v>
      </c>
      <c r="AZ10" s="73">
        <v>3.72503491597675</v>
      </c>
      <c r="BA10" s="73">
        <v>57.065061951778503</v>
      </c>
      <c r="BB10" s="73">
        <v>18</v>
      </c>
      <c r="BC10" s="73">
        <v>80</v>
      </c>
      <c r="BD10" s="75"/>
      <c r="BE10" s="75">
        <v>1348784</v>
      </c>
      <c r="BF10" s="129"/>
    </row>
    <row r="11" spans="1:58" x14ac:dyDescent="0.25">
      <c r="A11" s="17" t="s">
        <v>364</v>
      </c>
      <c r="B11" t="s">
        <v>0</v>
      </c>
      <c r="C11" s="128" t="s">
        <v>490</v>
      </c>
      <c r="D11" s="73">
        <v>1.3333333333333333</v>
      </c>
      <c r="E11" s="75">
        <v>218277</v>
      </c>
      <c r="F11" s="75">
        <v>334906</v>
      </c>
      <c r="G11" s="75">
        <v>99</v>
      </c>
      <c r="H11" s="73">
        <v>0.15625</v>
      </c>
      <c r="I11" s="75"/>
      <c r="J11" s="75">
        <v>0</v>
      </c>
      <c r="K11" s="75">
        <v>5</v>
      </c>
      <c r="L11" s="73">
        <v>-0.61686240372625523</v>
      </c>
      <c r="M11" s="73">
        <v>0.32500000000000001</v>
      </c>
      <c r="N11" s="73">
        <v>0.51300000000000001</v>
      </c>
      <c r="O11" s="73">
        <v>120.34477151952299</v>
      </c>
      <c r="P11" s="75">
        <v>304961658</v>
      </c>
      <c r="Q11" s="75">
        <v>995.66</v>
      </c>
      <c r="R11" s="75">
        <v>1158.54</v>
      </c>
      <c r="S11" s="73">
        <v>10.806718423177673</v>
      </c>
      <c r="T11" s="73">
        <v>102.4</v>
      </c>
      <c r="U11" s="73">
        <v>0.22899960373212291</v>
      </c>
      <c r="V11" s="73">
        <v>0.5</v>
      </c>
      <c r="W11" s="129">
        <v>92.059545337122174</v>
      </c>
      <c r="X11" s="73">
        <v>87</v>
      </c>
      <c r="Y11" s="73">
        <v>82</v>
      </c>
      <c r="Z11" s="73">
        <v>1.1000000000000001</v>
      </c>
      <c r="AA11" s="73">
        <v>0</v>
      </c>
      <c r="AB11" s="73">
        <v>2</v>
      </c>
      <c r="AC11" s="73">
        <v>81.150000000000006</v>
      </c>
      <c r="AD11" s="73">
        <v>163</v>
      </c>
      <c r="AE11" s="73">
        <v>0.60699999999999998</v>
      </c>
      <c r="AF11" s="73">
        <v>0.34300000000000003</v>
      </c>
      <c r="AG11" s="75">
        <v>0</v>
      </c>
      <c r="AH11" s="75">
        <v>0</v>
      </c>
      <c r="AI11" s="75">
        <v>0</v>
      </c>
      <c r="AJ11" s="73">
        <v>1</v>
      </c>
      <c r="AK11" s="75">
        <v>0</v>
      </c>
      <c r="AL11" s="75">
        <v>0</v>
      </c>
      <c r="AM11" s="75"/>
      <c r="AN11" s="73">
        <v>6.2333594361785432</v>
      </c>
      <c r="AO11" s="74"/>
      <c r="AP11" s="73">
        <v>0</v>
      </c>
      <c r="AQ11" s="73">
        <v>6.0000540058866413E-3</v>
      </c>
      <c r="AR11" s="73">
        <v>0</v>
      </c>
      <c r="AS11" s="73">
        <v>0.19499905489698377</v>
      </c>
      <c r="AT11" s="73">
        <v>8.9973807144978803E-3</v>
      </c>
      <c r="AU11" s="73">
        <v>3.67</v>
      </c>
      <c r="AV11" s="73">
        <v>-0.53700000000000003</v>
      </c>
      <c r="AW11" s="73">
        <v>38</v>
      </c>
      <c r="AX11" s="73">
        <v>14.6</v>
      </c>
      <c r="AY11" s="73">
        <v>28.729209999999998</v>
      </c>
      <c r="AZ11" s="73">
        <v>3.72503491597675</v>
      </c>
      <c r="BA11" s="73">
        <v>57.065061951778503</v>
      </c>
      <c r="BB11" s="73">
        <v>18</v>
      </c>
      <c r="BC11" s="73">
        <v>80</v>
      </c>
      <c r="BD11" s="75"/>
      <c r="BE11" s="75">
        <v>722631</v>
      </c>
      <c r="BF11" s="129"/>
    </row>
    <row r="12" spans="1:58" x14ac:dyDescent="0.25">
      <c r="A12" s="17" t="s">
        <v>365</v>
      </c>
      <c r="B12" t="s">
        <v>0</v>
      </c>
      <c r="C12" s="128" t="s">
        <v>491</v>
      </c>
      <c r="D12" s="73">
        <v>2</v>
      </c>
      <c r="E12" s="75">
        <v>787006</v>
      </c>
      <c r="F12" s="75">
        <v>182178</v>
      </c>
      <c r="G12" s="75">
        <v>597</v>
      </c>
      <c r="H12" s="73">
        <v>0.1875</v>
      </c>
      <c r="I12" s="75"/>
      <c r="J12" s="75">
        <v>0</v>
      </c>
      <c r="K12" s="75">
        <v>1</v>
      </c>
      <c r="L12" s="73">
        <v>-0.61686240372625523</v>
      </c>
      <c r="M12" s="73">
        <v>0.35699999999999998</v>
      </c>
      <c r="N12" s="73">
        <v>0.69799999999999995</v>
      </c>
      <c r="O12" s="73">
        <v>120.34477151952299</v>
      </c>
      <c r="P12" s="75">
        <v>304961658</v>
      </c>
      <c r="Q12" s="75">
        <v>995.66</v>
      </c>
      <c r="R12" s="75">
        <v>1158.54</v>
      </c>
      <c r="S12" s="73">
        <v>10.806718423177673</v>
      </c>
      <c r="T12" s="73">
        <v>102.4</v>
      </c>
      <c r="U12" s="73">
        <v>0.3370006938249579</v>
      </c>
      <c r="V12" s="73">
        <v>0.5</v>
      </c>
      <c r="W12" s="129">
        <v>114.78071668566186</v>
      </c>
      <c r="X12" s="73">
        <v>87</v>
      </c>
      <c r="Y12" s="73">
        <v>82</v>
      </c>
      <c r="Z12" s="73">
        <v>1.1000000000000001</v>
      </c>
      <c r="AA12" s="73">
        <v>0</v>
      </c>
      <c r="AB12" s="73">
        <v>26</v>
      </c>
      <c r="AC12" s="73">
        <v>81.150000000000006</v>
      </c>
      <c r="AD12" s="73">
        <v>163</v>
      </c>
      <c r="AE12" s="73">
        <v>0.60699999999999998</v>
      </c>
      <c r="AF12" s="73">
        <v>0.34300000000000003</v>
      </c>
      <c r="AG12" s="75">
        <v>2189.045589572183</v>
      </c>
      <c r="AH12" s="75">
        <v>0</v>
      </c>
      <c r="AI12" s="75">
        <v>0</v>
      </c>
      <c r="AJ12" s="73">
        <v>1</v>
      </c>
      <c r="AK12" s="75">
        <v>0</v>
      </c>
      <c r="AL12" s="75">
        <v>0</v>
      </c>
      <c r="AM12" s="75"/>
      <c r="AN12" s="73">
        <v>8.8307153328056369</v>
      </c>
      <c r="AO12" s="74"/>
      <c r="AP12" s="73">
        <v>0</v>
      </c>
      <c r="AQ12" s="73">
        <v>1.4999328473577579E-2</v>
      </c>
      <c r="AR12" s="73">
        <v>0</v>
      </c>
      <c r="AS12" s="73">
        <v>0.31099960279926503</v>
      </c>
      <c r="AT12" s="73">
        <v>7.001020148650232E-3</v>
      </c>
      <c r="AU12" s="73">
        <v>3.67</v>
      </c>
      <c r="AV12" s="73">
        <v>-0.53700000000000003</v>
      </c>
      <c r="AW12" s="73">
        <v>38</v>
      </c>
      <c r="AX12" s="73">
        <v>14.6</v>
      </c>
      <c r="AY12" s="73">
        <v>28.729209999999998</v>
      </c>
      <c r="AZ12" s="73">
        <v>3.72503491597675</v>
      </c>
      <c r="BA12" s="73">
        <v>57.065061951778503</v>
      </c>
      <c r="BB12" s="73">
        <v>18</v>
      </c>
      <c r="BC12" s="73">
        <v>80</v>
      </c>
      <c r="BD12" s="75"/>
      <c r="BE12" s="75">
        <v>1416229</v>
      </c>
      <c r="BF12" s="129"/>
    </row>
    <row r="13" spans="1:58" x14ac:dyDescent="0.25">
      <c r="A13" s="17" t="s">
        <v>366</v>
      </c>
      <c r="B13" t="s">
        <v>0</v>
      </c>
      <c r="C13" s="128" t="s">
        <v>492</v>
      </c>
      <c r="D13" s="73">
        <v>1</v>
      </c>
      <c r="E13" s="75">
        <v>753706</v>
      </c>
      <c r="F13" s="75">
        <v>149323</v>
      </c>
      <c r="G13" s="75">
        <v>248</v>
      </c>
      <c r="H13" s="73">
        <v>0.1875</v>
      </c>
      <c r="I13" s="75"/>
      <c r="J13" s="75">
        <v>0</v>
      </c>
      <c r="K13" s="75">
        <v>2</v>
      </c>
      <c r="L13" s="73">
        <v>-0.61686240372625523</v>
      </c>
      <c r="M13" s="73">
        <v>0.48699999999999999</v>
      </c>
      <c r="N13" s="73">
        <v>0.45900000000000002</v>
      </c>
      <c r="O13" s="73">
        <v>120.34477151952299</v>
      </c>
      <c r="P13" s="75">
        <v>304961658</v>
      </c>
      <c r="Q13" s="75">
        <v>995.66</v>
      </c>
      <c r="R13" s="75">
        <v>1158.54</v>
      </c>
      <c r="S13" s="73">
        <v>10.806718423177673</v>
      </c>
      <c r="T13" s="73">
        <v>102.4</v>
      </c>
      <c r="U13" s="73">
        <v>0.2000012578893246</v>
      </c>
      <c r="V13" s="73">
        <v>0.5</v>
      </c>
      <c r="W13" s="129">
        <v>119.09522113578967</v>
      </c>
      <c r="X13" s="73">
        <v>87</v>
      </c>
      <c r="Y13" s="73">
        <v>82</v>
      </c>
      <c r="Z13" s="73">
        <v>1.1000000000000001</v>
      </c>
      <c r="AA13" s="73">
        <v>0</v>
      </c>
      <c r="AB13" s="73">
        <v>4</v>
      </c>
      <c r="AC13" s="73">
        <v>81.150000000000006</v>
      </c>
      <c r="AD13" s="73">
        <v>163</v>
      </c>
      <c r="AE13" s="73">
        <v>0.60699999999999998</v>
      </c>
      <c r="AF13" s="73">
        <v>0.34300000000000003</v>
      </c>
      <c r="AG13" s="75">
        <v>2655.7377085379067</v>
      </c>
      <c r="AH13" s="75">
        <v>11396</v>
      </c>
      <c r="AI13" s="75">
        <v>0</v>
      </c>
      <c r="AJ13" s="73">
        <v>1</v>
      </c>
      <c r="AK13" s="75">
        <v>0</v>
      </c>
      <c r="AL13" s="75">
        <v>1183</v>
      </c>
      <c r="AM13" s="75"/>
      <c r="AN13" s="73">
        <v>5.6735732975037125</v>
      </c>
      <c r="AO13" s="74"/>
      <c r="AP13" s="73">
        <v>0</v>
      </c>
      <c r="AQ13" s="73">
        <v>9.9945784126535125E-4</v>
      </c>
      <c r="AR13" s="73">
        <v>0</v>
      </c>
      <c r="AS13" s="73">
        <v>0.11700021214907008</v>
      </c>
      <c r="AT13" s="73">
        <v>4.2000801452042526E-2</v>
      </c>
      <c r="AU13" s="73">
        <v>3.67</v>
      </c>
      <c r="AV13" s="73">
        <v>-0.53700000000000003</v>
      </c>
      <c r="AW13" s="73">
        <v>38</v>
      </c>
      <c r="AX13" s="73">
        <v>14.6</v>
      </c>
      <c r="AY13" s="73">
        <v>28.729209999999998</v>
      </c>
      <c r="AZ13" s="73">
        <v>3.72503491597675</v>
      </c>
      <c r="BA13" s="73">
        <v>57.065061951778503</v>
      </c>
      <c r="BB13" s="73">
        <v>18</v>
      </c>
      <c r="BC13" s="73">
        <v>80</v>
      </c>
      <c r="BD13" s="75"/>
      <c r="BE13" s="75">
        <v>1718161</v>
      </c>
      <c r="BF13" s="129"/>
    </row>
    <row r="14" spans="1:58" x14ac:dyDescent="0.25">
      <c r="A14" s="17" t="s">
        <v>373</v>
      </c>
      <c r="B14" s="17" t="s">
        <v>0</v>
      </c>
      <c r="C14" s="128" t="s">
        <v>618</v>
      </c>
      <c r="D14" s="73">
        <v>1.6666666666666667</v>
      </c>
      <c r="E14" s="75">
        <v>313333</v>
      </c>
      <c r="F14" s="75">
        <v>370063</v>
      </c>
      <c r="G14" s="75"/>
      <c r="H14" s="73">
        <v>0.21875</v>
      </c>
      <c r="I14" s="75"/>
      <c r="J14" s="75">
        <v>0</v>
      </c>
      <c r="K14" s="75">
        <v>3</v>
      </c>
      <c r="L14" s="73">
        <v>-0.61686240372625523</v>
      </c>
      <c r="M14" s="73">
        <v>0.377</v>
      </c>
      <c r="N14" s="73">
        <v>0.58099999999999996</v>
      </c>
      <c r="O14" s="73">
        <v>120.34477151952299</v>
      </c>
      <c r="P14" s="75">
        <v>304961658</v>
      </c>
      <c r="Q14" s="75">
        <v>995.66</v>
      </c>
      <c r="R14" s="75">
        <v>1158.54</v>
      </c>
      <c r="S14" s="73">
        <v>10.806718423177673</v>
      </c>
      <c r="T14" s="73">
        <v>102.4</v>
      </c>
      <c r="U14" s="73">
        <v>0.26700132120990089</v>
      </c>
      <c r="V14" s="73">
        <v>0.5</v>
      </c>
      <c r="W14" s="129">
        <v>102.21882298759827</v>
      </c>
      <c r="X14" s="73">
        <v>87</v>
      </c>
      <c r="Y14" s="73">
        <v>82</v>
      </c>
      <c r="Z14" s="73">
        <v>1.1000000000000001</v>
      </c>
      <c r="AA14" s="73">
        <v>0</v>
      </c>
      <c r="AB14" s="73">
        <v>6</v>
      </c>
      <c r="AC14" s="73">
        <v>81.150000000000006</v>
      </c>
      <c r="AD14" s="73">
        <v>163</v>
      </c>
      <c r="AE14" s="73">
        <v>0.60699999999999998</v>
      </c>
      <c r="AF14" s="73">
        <v>0.34300000000000003</v>
      </c>
      <c r="AG14" s="75">
        <v>2077.2430169762715</v>
      </c>
      <c r="AH14" s="75">
        <v>0</v>
      </c>
      <c r="AI14" s="75">
        <v>0</v>
      </c>
      <c r="AJ14" s="73">
        <v>1</v>
      </c>
      <c r="AK14" s="75">
        <v>0</v>
      </c>
      <c r="AL14" s="75">
        <v>0</v>
      </c>
      <c r="AM14" s="75"/>
      <c r="AN14" s="73">
        <v>8.5473980654566279</v>
      </c>
      <c r="AO14" s="74"/>
      <c r="AP14" s="73">
        <v>0</v>
      </c>
      <c r="AQ14" s="73">
        <v>9.0007975390224444E-3</v>
      </c>
      <c r="AR14" s="73">
        <v>0</v>
      </c>
      <c r="AS14" s="73">
        <v>0.19599886650131609</v>
      </c>
      <c r="AT14" s="73">
        <v>3.9993806656675518E-3</v>
      </c>
      <c r="AU14" s="73">
        <v>3.67</v>
      </c>
      <c r="AV14" s="73">
        <v>-0.53700000000000003</v>
      </c>
      <c r="AW14" s="73">
        <v>38</v>
      </c>
      <c r="AX14" s="73">
        <v>14.6</v>
      </c>
      <c r="AY14" s="73">
        <v>28.729209999999998</v>
      </c>
      <c r="AZ14" s="73">
        <v>3.72503491597675</v>
      </c>
      <c r="BA14" s="73">
        <v>57.065061951778503</v>
      </c>
      <c r="BB14" s="73">
        <v>18</v>
      </c>
      <c r="BC14" s="73">
        <v>80</v>
      </c>
      <c r="BD14" s="75"/>
      <c r="BE14" s="75">
        <v>1343897</v>
      </c>
      <c r="BF14" s="129"/>
    </row>
    <row r="15" spans="1:58" x14ac:dyDescent="0.25">
      <c r="A15" s="17" t="s">
        <v>367</v>
      </c>
      <c r="B15" t="s">
        <v>0</v>
      </c>
      <c r="C15" s="128" t="s">
        <v>493</v>
      </c>
      <c r="D15" s="73">
        <v>2</v>
      </c>
      <c r="E15" s="75">
        <v>414385</v>
      </c>
      <c r="F15" s="75">
        <v>457669</v>
      </c>
      <c r="G15" s="75">
        <v>985</v>
      </c>
      <c r="H15" s="73">
        <v>0.1875</v>
      </c>
      <c r="I15" s="75"/>
      <c r="J15" s="75">
        <v>0</v>
      </c>
      <c r="K15" s="75">
        <v>0</v>
      </c>
      <c r="L15" s="73">
        <v>-0.61686240372625523</v>
      </c>
      <c r="M15" s="73">
        <v>0.32200000000000001</v>
      </c>
      <c r="N15" s="73">
        <v>0.52400000000000002</v>
      </c>
      <c r="O15" s="73">
        <v>120.34477151952299</v>
      </c>
      <c r="P15" s="75">
        <v>304961658</v>
      </c>
      <c r="Q15" s="75">
        <v>995.66</v>
      </c>
      <c r="R15" s="75">
        <v>1158.54</v>
      </c>
      <c r="S15" s="73">
        <v>10.806718423177673</v>
      </c>
      <c r="T15" s="73">
        <v>102.4</v>
      </c>
      <c r="U15" s="73">
        <v>0.26499691401039283</v>
      </c>
      <c r="V15" s="73">
        <v>0.5</v>
      </c>
      <c r="W15" s="129">
        <v>98.778464355189371</v>
      </c>
      <c r="X15" s="73">
        <v>87</v>
      </c>
      <c r="Y15" s="73">
        <v>82</v>
      </c>
      <c r="Z15" s="73">
        <v>1.1000000000000001</v>
      </c>
      <c r="AA15" s="73">
        <v>0</v>
      </c>
      <c r="AB15" s="73">
        <v>4</v>
      </c>
      <c r="AC15" s="73">
        <v>81.150000000000006</v>
      </c>
      <c r="AD15" s="73">
        <v>163</v>
      </c>
      <c r="AE15" s="73">
        <v>0.60699999999999998</v>
      </c>
      <c r="AF15" s="73">
        <v>0.34300000000000003</v>
      </c>
      <c r="AG15" s="75">
        <v>1214.516731280029</v>
      </c>
      <c r="AH15" s="75">
        <v>0</v>
      </c>
      <c r="AI15" s="75">
        <v>0</v>
      </c>
      <c r="AJ15" s="73">
        <v>1</v>
      </c>
      <c r="AK15" s="75">
        <v>0</v>
      </c>
      <c r="AL15" s="75">
        <v>0</v>
      </c>
      <c r="AM15" s="75"/>
      <c r="AN15" s="73">
        <v>7.495199530399657</v>
      </c>
      <c r="AO15" s="74"/>
      <c r="AP15" s="73">
        <v>0</v>
      </c>
      <c r="AQ15" s="73">
        <v>1.0998796151664991E-2</v>
      </c>
      <c r="AR15" s="73">
        <v>0</v>
      </c>
      <c r="AS15" s="73">
        <v>0.12500124364497417</v>
      </c>
      <c r="AT15" s="73">
        <v>1.5998248947876353E-2</v>
      </c>
      <c r="AU15" s="73">
        <v>3.67</v>
      </c>
      <c r="AV15" s="73">
        <v>-0.53700000000000003</v>
      </c>
      <c r="AW15" s="73">
        <v>38</v>
      </c>
      <c r="AX15" s="73">
        <v>14.6</v>
      </c>
      <c r="AY15" s="73">
        <v>28.729209999999998</v>
      </c>
      <c r="AZ15" s="73">
        <v>3.72503491597675</v>
      </c>
      <c r="BA15" s="73">
        <v>57.065061951778503</v>
      </c>
      <c r="BB15" s="73">
        <v>18</v>
      </c>
      <c r="BC15" s="73">
        <v>80</v>
      </c>
      <c r="BD15" s="75"/>
      <c r="BE15" s="75">
        <v>785746</v>
      </c>
      <c r="BF15" s="129"/>
    </row>
    <row r="16" spans="1:58" x14ac:dyDescent="0.25">
      <c r="A16" s="17" t="s">
        <v>368</v>
      </c>
      <c r="B16" t="s">
        <v>0</v>
      </c>
      <c r="C16" s="128" t="s">
        <v>494</v>
      </c>
      <c r="D16" s="73">
        <v>2.3333333333333335</v>
      </c>
      <c r="E16" s="75">
        <v>297168</v>
      </c>
      <c r="F16" s="75">
        <v>220524</v>
      </c>
      <c r="G16" s="75">
        <v>828</v>
      </c>
      <c r="H16" s="73">
        <v>0.15625</v>
      </c>
      <c r="I16" s="75"/>
      <c r="J16" s="75">
        <v>0</v>
      </c>
      <c r="K16" s="75">
        <v>0</v>
      </c>
      <c r="L16" s="73">
        <v>-0.61686240372625523</v>
      </c>
      <c r="M16" s="73">
        <v>0.34899999999999998</v>
      </c>
      <c r="N16" s="73">
        <v>0.69</v>
      </c>
      <c r="O16" s="73">
        <v>120.34477151952299</v>
      </c>
      <c r="P16" s="75">
        <v>304961658</v>
      </c>
      <c r="Q16" s="75">
        <v>995.66</v>
      </c>
      <c r="R16" s="75">
        <v>1158.54</v>
      </c>
      <c r="S16" s="73">
        <v>10.806718423177673</v>
      </c>
      <c r="T16" s="73">
        <v>102.4</v>
      </c>
      <c r="U16" s="73">
        <v>0.228999145792671</v>
      </c>
      <c r="V16" s="73">
        <v>0.5</v>
      </c>
      <c r="W16" s="129">
        <v>114.62795139594424</v>
      </c>
      <c r="X16" s="73">
        <v>87</v>
      </c>
      <c r="Y16" s="73">
        <v>82</v>
      </c>
      <c r="Z16" s="73">
        <v>1.1000000000000001</v>
      </c>
      <c r="AA16" s="73">
        <v>0</v>
      </c>
      <c r="AB16" s="73">
        <v>9</v>
      </c>
      <c r="AC16" s="73">
        <v>81.150000000000006</v>
      </c>
      <c r="AD16" s="73">
        <v>163</v>
      </c>
      <c r="AE16" s="73">
        <v>0.60699999999999998</v>
      </c>
      <c r="AF16" s="73">
        <v>0.34300000000000003</v>
      </c>
      <c r="AG16" s="75">
        <v>1733.8951092943655</v>
      </c>
      <c r="AH16" s="75">
        <v>0</v>
      </c>
      <c r="AI16" s="75">
        <v>0</v>
      </c>
      <c r="AJ16" s="73">
        <v>2</v>
      </c>
      <c r="AK16" s="75">
        <v>0</v>
      </c>
      <c r="AL16" s="75">
        <v>29696</v>
      </c>
      <c r="AM16" s="75"/>
      <c r="AN16" s="73">
        <v>7.0768350264701674</v>
      </c>
      <c r="AO16" s="74"/>
      <c r="AP16" s="73">
        <v>0</v>
      </c>
      <c r="AQ16" s="73">
        <v>1.0001430819859779E-2</v>
      </c>
      <c r="AR16" s="73">
        <v>0</v>
      </c>
      <c r="AS16" s="73">
        <v>0.23000071540992989</v>
      </c>
      <c r="AT16" s="73">
        <v>2.1998855344112177E-2</v>
      </c>
      <c r="AU16" s="73">
        <v>3.67</v>
      </c>
      <c r="AV16" s="73">
        <v>-0.53700000000000003</v>
      </c>
      <c r="AW16" s="73">
        <v>38</v>
      </c>
      <c r="AX16" s="73">
        <v>14.6</v>
      </c>
      <c r="AY16" s="73">
        <v>28.729209999999998</v>
      </c>
      <c r="AZ16" s="73">
        <v>3.72503491597675</v>
      </c>
      <c r="BA16" s="73">
        <v>57.065061951778503</v>
      </c>
      <c r="BB16" s="73">
        <v>18</v>
      </c>
      <c r="BC16" s="73">
        <v>80</v>
      </c>
      <c r="BD16" s="75"/>
      <c r="BE16" s="75">
        <v>1121764</v>
      </c>
      <c r="BF16" s="129"/>
    </row>
    <row r="17" spans="1:58" x14ac:dyDescent="0.25">
      <c r="A17" s="17" t="s">
        <v>369</v>
      </c>
      <c r="B17" t="s">
        <v>0</v>
      </c>
      <c r="C17" s="128" t="s">
        <v>495</v>
      </c>
      <c r="D17" s="73">
        <v>1.3333333333333333</v>
      </c>
      <c r="E17" s="75">
        <v>85102</v>
      </c>
      <c r="F17" s="75">
        <v>145389</v>
      </c>
      <c r="G17" s="75">
        <v>705</v>
      </c>
      <c r="H17" s="73">
        <v>0.1875</v>
      </c>
      <c r="I17" s="75"/>
      <c r="J17" s="75">
        <v>0</v>
      </c>
      <c r="K17" s="75">
        <v>0</v>
      </c>
      <c r="L17" s="73">
        <v>-0.61686240372625523</v>
      </c>
      <c r="M17" s="73">
        <v>0.34599999999999997</v>
      </c>
      <c r="N17" s="73">
        <v>0.65500000000000003</v>
      </c>
      <c r="O17" s="73">
        <v>120.34477151952299</v>
      </c>
      <c r="P17" s="75">
        <v>304961658</v>
      </c>
      <c r="Q17" s="75">
        <v>995.66</v>
      </c>
      <c r="R17" s="75">
        <v>1158.54</v>
      </c>
      <c r="S17" s="73">
        <v>10.806718423177673</v>
      </c>
      <c r="T17" s="73">
        <v>102.4</v>
      </c>
      <c r="U17" s="73">
        <v>0.22100043924628315</v>
      </c>
      <c r="V17" s="73">
        <v>0.5</v>
      </c>
      <c r="W17" s="129">
        <v>100.72545360957407</v>
      </c>
      <c r="X17" s="73">
        <v>87</v>
      </c>
      <c r="Y17" s="73">
        <v>82</v>
      </c>
      <c r="Z17" s="73">
        <v>1.1000000000000001</v>
      </c>
      <c r="AA17" s="73">
        <v>0</v>
      </c>
      <c r="AB17" s="73">
        <v>3</v>
      </c>
      <c r="AC17" s="73">
        <v>81.150000000000006</v>
      </c>
      <c r="AD17" s="73">
        <v>163</v>
      </c>
      <c r="AE17" s="73">
        <v>0.60699999999999998</v>
      </c>
      <c r="AF17" s="73">
        <v>0.34300000000000003</v>
      </c>
      <c r="AG17" s="75">
        <v>1094.8651642744228</v>
      </c>
      <c r="AH17" s="75">
        <v>0</v>
      </c>
      <c r="AI17" s="75">
        <v>0</v>
      </c>
      <c r="AJ17" s="73">
        <v>1</v>
      </c>
      <c r="AK17" s="75">
        <v>0</v>
      </c>
      <c r="AL17" s="75">
        <v>0</v>
      </c>
      <c r="AM17" s="75"/>
      <c r="AN17" s="73">
        <v>7.2183530882385769</v>
      </c>
      <c r="AO17" s="74"/>
      <c r="AP17" s="73">
        <v>0</v>
      </c>
      <c r="AQ17" s="73">
        <v>6.9979240608049288E-3</v>
      </c>
      <c r="AR17" s="73">
        <v>0</v>
      </c>
      <c r="AS17" s="73">
        <v>0.1520011607401951</v>
      </c>
      <c r="AT17" s="73">
        <v>1.5000334828902432E-2</v>
      </c>
      <c r="AU17" s="73">
        <v>3.67</v>
      </c>
      <c r="AV17" s="73">
        <v>-0.53700000000000003</v>
      </c>
      <c r="AW17" s="73">
        <v>38</v>
      </c>
      <c r="AX17" s="73">
        <v>14.6</v>
      </c>
      <c r="AY17" s="73">
        <v>28.729209999999998</v>
      </c>
      <c r="AZ17" s="73">
        <v>3.72503491597675</v>
      </c>
      <c r="BA17" s="73">
        <v>57.065061951778503</v>
      </c>
      <c r="BB17" s="73">
        <v>18</v>
      </c>
      <c r="BC17" s="73">
        <v>80</v>
      </c>
      <c r="BD17" s="75"/>
      <c r="BE17" s="75">
        <v>708336</v>
      </c>
      <c r="BF17" s="129"/>
    </row>
    <row r="18" spans="1:58" x14ac:dyDescent="0.25">
      <c r="A18" s="17" t="s">
        <v>370</v>
      </c>
      <c r="B18" t="s">
        <v>2</v>
      </c>
      <c r="C18" s="128" t="s">
        <v>496</v>
      </c>
      <c r="D18" s="73" t="s">
        <v>105</v>
      </c>
      <c r="E18" s="75">
        <v>879931</v>
      </c>
      <c r="F18" s="75">
        <v>22320</v>
      </c>
      <c r="G18" s="75">
        <v>278</v>
      </c>
      <c r="H18" s="73">
        <v>0.1875</v>
      </c>
      <c r="I18" s="75"/>
      <c r="J18" s="75">
        <v>0</v>
      </c>
      <c r="K18" s="75">
        <v>1</v>
      </c>
      <c r="L18" s="73">
        <v>-0.57547351507469324</v>
      </c>
      <c r="M18" s="73">
        <v>0.504</v>
      </c>
      <c r="N18" s="73">
        <v>0.2690862</v>
      </c>
      <c r="O18" s="73">
        <v>210.41976507322698</v>
      </c>
      <c r="P18" s="75">
        <v>97238760</v>
      </c>
      <c r="Q18" s="75">
        <v>611.01</v>
      </c>
      <c r="R18" s="75">
        <v>596.24</v>
      </c>
      <c r="S18" s="73">
        <v>2.2907997780361171</v>
      </c>
      <c r="T18" s="73">
        <v>129</v>
      </c>
      <c r="U18" s="73">
        <v>0.14499968884186945</v>
      </c>
      <c r="V18" s="73">
        <v>0.8</v>
      </c>
      <c r="W18" s="129">
        <v>91.05369224125522</v>
      </c>
      <c r="X18" s="73">
        <v>82</v>
      </c>
      <c r="Y18" s="73">
        <v>319</v>
      </c>
      <c r="Z18" s="73">
        <v>4.5999999999999996</v>
      </c>
      <c r="AA18" s="73">
        <v>1</v>
      </c>
      <c r="AB18" s="73">
        <v>5</v>
      </c>
      <c r="AC18" s="73">
        <v>127.92</v>
      </c>
      <c r="AD18" s="73">
        <v>103</v>
      </c>
      <c r="AE18" s="73">
        <v>0.622</v>
      </c>
      <c r="AF18" s="73">
        <v>0.622</v>
      </c>
      <c r="AG18" s="75">
        <v>20000</v>
      </c>
      <c r="AH18" s="75">
        <v>0</v>
      </c>
      <c r="AI18" s="75">
        <v>0</v>
      </c>
      <c r="AJ18" s="73" t="s">
        <v>105</v>
      </c>
      <c r="AK18" s="75">
        <v>0</v>
      </c>
      <c r="AL18" s="75">
        <v>20000</v>
      </c>
      <c r="AM18" s="75"/>
      <c r="AN18" s="73">
        <v>1.7696470199397341</v>
      </c>
      <c r="AO18" s="74"/>
      <c r="AP18" s="73">
        <v>1.79953118841662E-3</v>
      </c>
      <c r="AQ18" s="73" t="s">
        <v>105</v>
      </c>
      <c r="AR18" s="73">
        <v>0</v>
      </c>
      <c r="AS18" s="73">
        <v>0.18699961674642326</v>
      </c>
      <c r="AT18" s="73">
        <v>6.199917723544076E-2</v>
      </c>
      <c r="AU18" s="73" t="s">
        <v>105</v>
      </c>
      <c r="AV18" s="73">
        <v>-0.88400000000000001</v>
      </c>
      <c r="AW18" s="73">
        <v>27</v>
      </c>
      <c r="AX18" s="73">
        <v>48.7</v>
      </c>
      <c r="AY18" s="73">
        <v>71.290499999999994</v>
      </c>
      <c r="AZ18" s="73">
        <v>5.6989872403649402</v>
      </c>
      <c r="BA18" s="73">
        <v>64.038763506254298</v>
      </c>
      <c r="BB18" s="73">
        <v>47.8</v>
      </c>
      <c r="BC18" s="73">
        <v>74.400000000000006</v>
      </c>
      <c r="BD18" s="75"/>
      <c r="BE18" s="75">
        <v>1064807</v>
      </c>
      <c r="BF18" s="129"/>
    </row>
    <row r="19" spans="1:58" x14ac:dyDescent="0.25">
      <c r="A19" s="17" t="s">
        <v>360</v>
      </c>
      <c r="B19" t="s">
        <v>2</v>
      </c>
      <c r="C19" s="128" t="s">
        <v>497</v>
      </c>
      <c r="D19" s="73" t="s">
        <v>105</v>
      </c>
      <c r="E19" s="75">
        <v>377747</v>
      </c>
      <c r="F19" s="75">
        <v>1102804</v>
      </c>
      <c r="G19" s="75">
        <v>498</v>
      </c>
      <c r="H19" s="73">
        <v>0.25</v>
      </c>
      <c r="I19" s="75"/>
      <c r="J19" s="75">
        <v>0</v>
      </c>
      <c r="K19" s="75">
        <v>0</v>
      </c>
      <c r="L19" s="73">
        <v>-0.57547351507469324</v>
      </c>
      <c r="M19" s="73">
        <v>0.504</v>
      </c>
      <c r="N19" s="73">
        <v>0.17899999999999999</v>
      </c>
      <c r="O19" s="73">
        <v>210.41976507322698</v>
      </c>
      <c r="P19" s="75">
        <v>97238760</v>
      </c>
      <c r="Q19" s="75">
        <v>611.01</v>
      </c>
      <c r="R19" s="75">
        <v>596.24</v>
      </c>
      <c r="S19" s="73">
        <v>2.2907997780361171</v>
      </c>
      <c r="T19" s="73">
        <v>121</v>
      </c>
      <c r="U19" s="73">
        <v>8.299953210768371E-2</v>
      </c>
      <c r="V19" s="73">
        <v>0.8</v>
      </c>
      <c r="W19" s="129">
        <v>88.481022281196431</v>
      </c>
      <c r="X19" s="73">
        <v>82</v>
      </c>
      <c r="Y19" s="73">
        <v>319</v>
      </c>
      <c r="Z19" s="73">
        <v>4.5999999999999996</v>
      </c>
      <c r="AA19" s="73">
        <v>17</v>
      </c>
      <c r="AB19" s="73">
        <v>27</v>
      </c>
      <c r="AC19" s="73">
        <v>127.92</v>
      </c>
      <c r="AD19" s="73">
        <v>103</v>
      </c>
      <c r="AE19" s="73">
        <v>0.622</v>
      </c>
      <c r="AF19" s="73">
        <v>0.622</v>
      </c>
      <c r="AG19" s="75">
        <v>0</v>
      </c>
      <c r="AH19" s="75">
        <v>0</v>
      </c>
      <c r="AI19" s="75">
        <v>0</v>
      </c>
      <c r="AJ19" s="73" t="s">
        <v>105</v>
      </c>
      <c r="AK19" s="75">
        <v>0</v>
      </c>
      <c r="AL19" s="75">
        <v>0</v>
      </c>
      <c r="AM19" s="75"/>
      <c r="AN19" s="73">
        <v>2.6237397770091997</v>
      </c>
      <c r="AO19" s="74"/>
      <c r="AP19" s="73">
        <v>0</v>
      </c>
      <c r="AQ19" s="73" t="s">
        <v>105</v>
      </c>
      <c r="AR19" s="73">
        <v>0</v>
      </c>
      <c r="AS19" s="73">
        <v>0</v>
      </c>
      <c r="AT19" s="73">
        <v>0</v>
      </c>
      <c r="AU19" s="73" t="s">
        <v>105</v>
      </c>
      <c r="AV19" s="73">
        <v>-0.88400000000000001</v>
      </c>
      <c r="AW19" s="73">
        <v>27</v>
      </c>
      <c r="AX19" s="73">
        <v>48.7</v>
      </c>
      <c r="AY19" s="73">
        <v>71.290499999999994</v>
      </c>
      <c r="AZ19" s="73">
        <v>5.6989872403649402</v>
      </c>
      <c r="BA19" s="73">
        <v>64.038763506254298</v>
      </c>
      <c r="BB19" s="73">
        <v>47.8</v>
      </c>
      <c r="BC19" s="73">
        <v>74.400000000000006</v>
      </c>
      <c r="BD19" s="75"/>
      <c r="BE19" s="75">
        <v>3690656</v>
      </c>
      <c r="BF19" s="129"/>
    </row>
    <row r="20" spans="1:58" x14ac:dyDescent="0.25">
      <c r="A20" s="17" t="s">
        <v>371</v>
      </c>
      <c r="B20" t="s">
        <v>2</v>
      </c>
      <c r="C20" s="128" t="s">
        <v>498</v>
      </c>
      <c r="D20" s="73" t="s">
        <v>105</v>
      </c>
      <c r="E20" s="75">
        <v>2175927</v>
      </c>
      <c r="F20" s="75">
        <v>98518</v>
      </c>
      <c r="G20" s="75">
        <v>7159</v>
      </c>
      <c r="H20" s="73">
        <v>0.1875</v>
      </c>
      <c r="I20" s="75"/>
      <c r="J20" s="75">
        <v>5</v>
      </c>
      <c r="K20" s="75">
        <v>650</v>
      </c>
      <c r="L20" s="73">
        <v>-0.57547351507469324</v>
      </c>
      <c r="M20" s="73">
        <v>0.504</v>
      </c>
      <c r="N20" s="73">
        <v>0.54</v>
      </c>
      <c r="O20" s="73">
        <v>210.41976507322698</v>
      </c>
      <c r="P20" s="75">
        <v>97238760</v>
      </c>
      <c r="Q20" s="75">
        <v>611.01</v>
      </c>
      <c r="R20" s="75">
        <v>596.24</v>
      </c>
      <c r="S20" s="73">
        <v>2.2907997780361171</v>
      </c>
      <c r="T20" s="73">
        <v>168</v>
      </c>
      <c r="U20" s="73">
        <v>0.26800065953381852</v>
      </c>
      <c r="V20" s="73">
        <v>0.8</v>
      </c>
      <c r="W20" s="129">
        <v>90.978527972444127</v>
      </c>
      <c r="X20" s="73">
        <v>82</v>
      </c>
      <c r="Y20" s="73">
        <v>319</v>
      </c>
      <c r="Z20" s="73">
        <v>4.5999999999999996</v>
      </c>
      <c r="AA20" s="73">
        <v>2048</v>
      </c>
      <c r="AB20" s="73">
        <v>22</v>
      </c>
      <c r="AC20" s="73">
        <v>127.92</v>
      </c>
      <c r="AD20" s="73">
        <v>103</v>
      </c>
      <c r="AE20" s="73">
        <v>0.622</v>
      </c>
      <c r="AF20" s="73">
        <v>0.622</v>
      </c>
      <c r="AG20" s="75">
        <v>19999.405141720435</v>
      </c>
      <c r="AH20" s="75">
        <v>2344</v>
      </c>
      <c r="AI20" s="75">
        <v>0</v>
      </c>
      <c r="AJ20" s="73" t="s">
        <v>105</v>
      </c>
      <c r="AK20" s="75">
        <v>0</v>
      </c>
      <c r="AL20" s="75">
        <v>28720</v>
      </c>
      <c r="AM20" s="75"/>
      <c r="AN20" s="73">
        <v>3.8442801423131319</v>
      </c>
      <c r="AO20" s="74"/>
      <c r="AP20" s="73">
        <v>0</v>
      </c>
      <c r="AQ20" s="73" t="s">
        <v>105</v>
      </c>
      <c r="AR20" s="73">
        <v>0</v>
      </c>
      <c r="AS20" s="73">
        <v>0.21399993641240861</v>
      </c>
      <c r="AT20" s="73">
        <v>2.5000179481104744E-2</v>
      </c>
      <c r="AU20" s="73" t="s">
        <v>105</v>
      </c>
      <c r="AV20" s="73">
        <v>-0.88400000000000001</v>
      </c>
      <c r="AW20" s="73">
        <v>27</v>
      </c>
      <c r="AX20" s="73">
        <v>48.7</v>
      </c>
      <c r="AY20" s="73">
        <v>71.290499999999994</v>
      </c>
      <c r="AZ20" s="73">
        <v>5.6989872403649402</v>
      </c>
      <c r="BA20" s="73">
        <v>64.038763506254298</v>
      </c>
      <c r="BB20" s="73">
        <v>47.8</v>
      </c>
      <c r="BC20" s="73">
        <v>74.400000000000006</v>
      </c>
      <c r="BD20" s="75"/>
      <c r="BE20" s="75">
        <v>3617237</v>
      </c>
      <c r="BF20" s="129"/>
    </row>
    <row r="21" spans="1:58" x14ac:dyDescent="0.25">
      <c r="A21" s="17" t="s">
        <v>365</v>
      </c>
      <c r="B21" t="s">
        <v>2</v>
      </c>
      <c r="C21" s="128" t="s">
        <v>499</v>
      </c>
      <c r="D21" s="73" t="s">
        <v>105</v>
      </c>
      <c r="E21" s="75">
        <v>381709</v>
      </c>
      <c r="F21" s="75">
        <v>335701</v>
      </c>
      <c r="G21" s="75">
        <v>2001</v>
      </c>
      <c r="H21" s="73">
        <v>0</v>
      </c>
      <c r="I21" s="75"/>
      <c r="J21" s="75">
        <v>0</v>
      </c>
      <c r="K21" s="75">
        <v>21</v>
      </c>
      <c r="L21" s="73">
        <v>-0.57547351507469324</v>
      </c>
      <c r="M21" s="73">
        <v>0.504</v>
      </c>
      <c r="N21" s="73">
        <v>0.27397260000000001</v>
      </c>
      <c r="O21" s="73">
        <v>210.41976507322698</v>
      </c>
      <c r="P21" s="75">
        <v>97238760</v>
      </c>
      <c r="Q21" s="75">
        <v>611.01</v>
      </c>
      <c r="R21" s="75">
        <v>596.24</v>
      </c>
      <c r="S21" s="73">
        <v>2.2907997780361171</v>
      </c>
      <c r="T21" s="73">
        <v>96</v>
      </c>
      <c r="U21" s="73">
        <v>0.15499894924871283</v>
      </c>
      <c r="V21" s="73">
        <v>0.8</v>
      </c>
      <c r="W21" s="129">
        <v>96.036400097228977</v>
      </c>
      <c r="X21" s="73">
        <v>82</v>
      </c>
      <c r="Y21" s="73">
        <v>319</v>
      </c>
      <c r="Z21" s="73">
        <v>4.5999999999999996</v>
      </c>
      <c r="AA21" s="73">
        <v>0</v>
      </c>
      <c r="AB21" s="73">
        <v>15</v>
      </c>
      <c r="AC21" s="73">
        <v>127.92</v>
      </c>
      <c r="AD21" s="73">
        <v>103</v>
      </c>
      <c r="AE21" s="73">
        <v>0.622</v>
      </c>
      <c r="AF21" s="73">
        <v>0.622</v>
      </c>
      <c r="AG21" s="75">
        <v>0</v>
      </c>
      <c r="AH21" s="75">
        <v>0</v>
      </c>
      <c r="AI21" s="75">
        <v>0</v>
      </c>
      <c r="AJ21" s="73" t="s">
        <v>105</v>
      </c>
      <c r="AK21" s="75">
        <v>0</v>
      </c>
      <c r="AL21" s="75">
        <v>95187</v>
      </c>
      <c r="AM21" s="75"/>
      <c r="AN21" s="73">
        <v>2.1359015802198686</v>
      </c>
      <c r="AO21" s="74"/>
      <c r="AP21" s="73">
        <v>0</v>
      </c>
      <c r="AQ21" s="73" t="s">
        <v>105</v>
      </c>
      <c r="AR21" s="73">
        <v>0</v>
      </c>
      <c r="AS21" s="73">
        <v>7.4999220798881508E-2</v>
      </c>
      <c r="AT21" s="73">
        <v>6.7999768465953361E-2</v>
      </c>
      <c r="AU21" s="73" t="s">
        <v>105</v>
      </c>
      <c r="AV21" s="73">
        <v>-0.88400000000000001</v>
      </c>
      <c r="AW21" s="73">
        <v>27</v>
      </c>
      <c r="AX21" s="73">
        <v>48.7</v>
      </c>
      <c r="AY21" s="73">
        <v>71.290499999999994</v>
      </c>
      <c r="AZ21" s="73">
        <v>5.6989872403649402</v>
      </c>
      <c r="BA21" s="73">
        <v>64.038763506254298</v>
      </c>
      <c r="BB21" s="73">
        <v>47.8</v>
      </c>
      <c r="BC21" s="73">
        <v>74.400000000000006</v>
      </c>
      <c r="BD21" s="75"/>
      <c r="BE21" s="75">
        <v>811844</v>
      </c>
      <c r="BF21" s="129"/>
    </row>
    <row r="22" spans="1:58" x14ac:dyDescent="0.25">
      <c r="A22" s="17" t="s">
        <v>372</v>
      </c>
      <c r="B22" t="s">
        <v>2</v>
      </c>
      <c r="C22" s="128" t="s">
        <v>500</v>
      </c>
      <c r="D22" s="73" t="s">
        <v>105</v>
      </c>
      <c r="E22" s="75">
        <v>215507</v>
      </c>
      <c r="F22" s="75">
        <v>499323</v>
      </c>
      <c r="G22" s="75">
        <v>516</v>
      </c>
      <c r="H22" s="73">
        <v>0</v>
      </c>
      <c r="I22" s="75"/>
      <c r="J22" s="75">
        <v>0</v>
      </c>
      <c r="K22" s="75">
        <v>0</v>
      </c>
      <c r="L22" s="73">
        <v>-0.57547351507469324</v>
      </c>
      <c r="M22" s="73">
        <v>0.504</v>
      </c>
      <c r="N22" s="73">
        <v>9.0999999999999998E-2</v>
      </c>
      <c r="O22" s="73">
        <v>210.41976507322698</v>
      </c>
      <c r="P22" s="75">
        <v>97238760</v>
      </c>
      <c r="Q22" s="75">
        <v>611.01</v>
      </c>
      <c r="R22" s="75">
        <v>596.24</v>
      </c>
      <c r="S22" s="73">
        <v>2.2907997780361171</v>
      </c>
      <c r="T22" s="73">
        <v>106</v>
      </c>
      <c r="U22" s="73">
        <v>0.1749994487280318</v>
      </c>
      <c r="V22" s="73">
        <v>0.8</v>
      </c>
      <c r="W22" s="129">
        <v>77.443011282958224</v>
      </c>
      <c r="X22" s="73">
        <v>82</v>
      </c>
      <c r="Y22" s="73">
        <v>319</v>
      </c>
      <c r="Z22" s="73">
        <v>4.5999999999999996</v>
      </c>
      <c r="AA22" s="73">
        <v>2</v>
      </c>
      <c r="AB22" s="73">
        <v>4</v>
      </c>
      <c r="AC22" s="73">
        <v>127.92</v>
      </c>
      <c r="AD22" s="73">
        <v>103</v>
      </c>
      <c r="AE22" s="73">
        <v>0.622</v>
      </c>
      <c r="AF22" s="73">
        <v>0.622</v>
      </c>
      <c r="AG22" s="75">
        <v>0</v>
      </c>
      <c r="AH22" s="75">
        <v>0</v>
      </c>
      <c r="AI22" s="75">
        <v>0</v>
      </c>
      <c r="AJ22" s="73" t="s">
        <v>105</v>
      </c>
      <c r="AK22" s="75">
        <v>0</v>
      </c>
      <c r="AL22" s="75">
        <v>0</v>
      </c>
      <c r="AM22" s="75"/>
      <c r="AN22" s="73">
        <v>1.3424298790629527</v>
      </c>
      <c r="AO22" s="74"/>
      <c r="AP22" s="73">
        <v>0</v>
      </c>
      <c r="AQ22" s="73" t="s">
        <v>105</v>
      </c>
      <c r="AR22" s="73">
        <v>0</v>
      </c>
      <c r="AS22" s="73">
        <v>0</v>
      </c>
      <c r="AT22" s="73">
        <v>0</v>
      </c>
      <c r="AU22" s="73" t="s">
        <v>105</v>
      </c>
      <c r="AV22" s="73">
        <v>-0.88400000000000001</v>
      </c>
      <c r="AW22" s="73">
        <v>27</v>
      </c>
      <c r="AX22" s="73">
        <v>48.7</v>
      </c>
      <c r="AY22" s="73">
        <v>71.290499999999994</v>
      </c>
      <c r="AZ22" s="73">
        <v>5.6989872403649402</v>
      </c>
      <c r="BA22" s="73">
        <v>64.038763506254298</v>
      </c>
      <c r="BB22" s="73">
        <v>47.8</v>
      </c>
      <c r="BC22" s="73">
        <v>74.400000000000006</v>
      </c>
      <c r="BD22" s="75"/>
      <c r="BE22" s="75">
        <v>2996931</v>
      </c>
      <c r="BF22" s="129"/>
    </row>
    <row r="23" spans="1:58" x14ac:dyDescent="0.25">
      <c r="A23" s="17" t="s">
        <v>373</v>
      </c>
      <c r="B23" t="s">
        <v>2</v>
      </c>
      <c r="C23" s="128" t="s">
        <v>501</v>
      </c>
      <c r="D23" s="73" t="s">
        <v>105</v>
      </c>
      <c r="E23" s="75">
        <v>899734</v>
      </c>
      <c r="F23" s="75">
        <v>206911</v>
      </c>
      <c r="G23" s="75">
        <v>25647</v>
      </c>
      <c r="H23" s="73">
        <v>0.21875</v>
      </c>
      <c r="I23" s="75"/>
      <c r="J23" s="75">
        <v>4</v>
      </c>
      <c r="K23" s="75">
        <v>0</v>
      </c>
      <c r="L23" s="73">
        <v>-0.57547351507469324</v>
      </c>
      <c r="M23" s="73">
        <v>0.504</v>
      </c>
      <c r="N23" s="73">
        <v>0.45834780000000003</v>
      </c>
      <c r="O23" s="73">
        <v>210.41976507322698</v>
      </c>
      <c r="P23" s="75">
        <v>97238760</v>
      </c>
      <c r="Q23" s="75">
        <v>611.01</v>
      </c>
      <c r="R23" s="75">
        <v>596.24</v>
      </c>
      <c r="S23" s="73">
        <v>2.2907997780361171</v>
      </c>
      <c r="T23" s="73">
        <v>191</v>
      </c>
      <c r="U23" s="73">
        <v>0.23800032875811622</v>
      </c>
      <c r="V23" s="73">
        <v>0.8</v>
      </c>
      <c r="W23" s="129">
        <v>76.941361032540229</v>
      </c>
      <c r="X23" s="73">
        <v>82</v>
      </c>
      <c r="Y23" s="73">
        <v>319</v>
      </c>
      <c r="Z23" s="73">
        <v>4.5999999999999996</v>
      </c>
      <c r="AA23" s="73">
        <v>163</v>
      </c>
      <c r="AB23" s="73">
        <v>12</v>
      </c>
      <c r="AC23" s="73">
        <v>127.92</v>
      </c>
      <c r="AD23" s="73">
        <v>103</v>
      </c>
      <c r="AE23" s="73">
        <v>0.622</v>
      </c>
      <c r="AF23" s="73">
        <v>0.622</v>
      </c>
      <c r="AG23" s="75">
        <v>11980.594858279563</v>
      </c>
      <c r="AH23" s="75">
        <v>0</v>
      </c>
      <c r="AI23" s="75">
        <v>3500</v>
      </c>
      <c r="AJ23" s="73" t="s">
        <v>105</v>
      </c>
      <c r="AK23" s="75">
        <v>0</v>
      </c>
      <c r="AL23" s="75">
        <v>0</v>
      </c>
      <c r="AM23" s="75"/>
      <c r="AN23" s="73">
        <v>3.3561862106075195</v>
      </c>
      <c r="AO23" s="74"/>
      <c r="AP23" s="73">
        <v>3.6009287416783101E-3</v>
      </c>
      <c r="AQ23" s="73" t="s">
        <v>105</v>
      </c>
      <c r="AR23" s="73">
        <v>0</v>
      </c>
      <c r="AS23" s="73">
        <v>0.14799922682162739</v>
      </c>
      <c r="AT23" s="73">
        <v>2.49994340473624E-2</v>
      </c>
      <c r="AU23" s="73" t="s">
        <v>105</v>
      </c>
      <c r="AV23" s="73">
        <v>-0.88400000000000001</v>
      </c>
      <c r="AW23" s="73">
        <v>27</v>
      </c>
      <c r="AX23" s="73">
        <v>48.7</v>
      </c>
      <c r="AY23" s="73">
        <v>71.290499999999994</v>
      </c>
      <c r="AZ23" s="73">
        <v>5.6989872403649402</v>
      </c>
      <c r="BA23" s="73">
        <v>64.038763506254298</v>
      </c>
      <c r="BB23" s="73">
        <v>47.8</v>
      </c>
      <c r="BC23" s="73">
        <v>74.400000000000006</v>
      </c>
      <c r="BD23" s="75"/>
      <c r="BE23" s="75">
        <v>2166897</v>
      </c>
      <c r="BF23" s="129"/>
    </row>
    <row r="24" spans="1:58" x14ac:dyDescent="0.25">
      <c r="A24" s="17" t="s">
        <v>374</v>
      </c>
      <c r="B24" t="s">
        <v>2</v>
      </c>
      <c r="C24" s="128" t="s">
        <v>502</v>
      </c>
      <c r="D24" s="73" t="s">
        <v>105</v>
      </c>
      <c r="E24" s="75">
        <v>1269487</v>
      </c>
      <c r="F24" s="75">
        <v>81705</v>
      </c>
      <c r="G24" s="75">
        <v>355</v>
      </c>
      <c r="H24" s="73">
        <v>0.125</v>
      </c>
      <c r="I24" s="75"/>
      <c r="J24" s="75">
        <v>0</v>
      </c>
      <c r="K24" s="75">
        <v>20</v>
      </c>
      <c r="L24" s="73">
        <v>-0.57547351507469324</v>
      </c>
      <c r="M24" s="73">
        <v>0.504</v>
      </c>
      <c r="N24" s="73">
        <v>0.16699079999999999</v>
      </c>
      <c r="O24" s="73">
        <v>210.41976507322698</v>
      </c>
      <c r="P24" s="75">
        <v>97238760</v>
      </c>
      <c r="Q24" s="75">
        <v>611.01</v>
      </c>
      <c r="R24" s="75">
        <v>596.24</v>
      </c>
      <c r="S24" s="73">
        <v>2.2907997780361171</v>
      </c>
      <c r="T24" s="73">
        <v>68</v>
      </c>
      <c r="U24" s="73">
        <v>5.3001439336212007E-2</v>
      </c>
      <c r="V24" s="73">
        <v>0.8</v>
      </c>
      <c r="W24" s="129">
        <v>76.127725646391681</v>
      </c>
      <c r="X24" s="73">
        <v>82</v>
      </c>
      <c r="Y24" s="73">
        <v>319</v>
      </c>
      <c r="Z24" s="73">
        <v>4.5999999999999996</v>
      </c>
      <c r="AA24" s="73">
        <v>0</v>
      </c>
      <c r="AB24" s="73">
        <v>13</v>
      </c>
      <c r="AC24" s="73">
        <v>127.92</v>
      </c>
      <c r="AD24" s="73">
        <v>103</v>
      </c>
      <c r="AE24" s="73">
        <v>0.622</v>
      </c>
      <c r="AF24" s="73">
        <v>0.622</v>
      </c>
      <c r="AG24" s="75">
        <v>0</v>
      </c>
      <c r="AH24" s="75">
        <v>0</v>
      </c>
      <c r="AI24" s="75">
        <v>0</v>
      </c>
      <c r="AJ24" s="73" t="s">
        <v>105</v>
      </c>
      <c r="AK24" s="75">
        <v>0</v>
      </c>
      <c r="AL24" s="75">
        <v>0</v>
      </c>
      <c r="AM24" s="75"/>
      <c r="AN24" s="73">
        <v>0.91529919436251705</v>
      </c>
      <c r="AO24" s="74"/>
      <c r="AP24" s="73">
        <v>0</v>
      </c>
      <c r="AQ24" s="73" t="s">
        <v>105</v>
      </c>
      <c r="AR24" s="73">
        <v>0</v>
      </c>
      <c r="AS24" s="73">
        <v>1.9000771986777253E-2</v>
      </c>
      <c r="AT24" s="73">
        <v>0.13799956452027951</v>
      </c>
      <c r="AU24" s="73" t="s">
        <v>105</v>
      </c>
      <c r="AV24" s="73">
        <v>-0.88400000000000001</v>
      </c>
      <c r="AW24" s="73">
        <v>27</v>
      </c>
      <c r="AX24" s="73">
        <v>48.7</v>
      </c>
      <c r="AY24" s="73">
        <v>71.290499999999994</v>
      </c>
      <c r="AZ24" s="73">
        <v>5.6989872403649402</v>
      </c>
      <c r="BA24" s="73">
        <v>64.038763506254298</v>
      </c>
      <c r="BB24" s="73">
        <v>47.8</v>
      </c>
      <c r="BC24" s="73">
        <v>74.400000000000006</v>
      </c>
      <c r="BD24" s="75"/>
      <c r="BE24" s="75">
        <v>1842158</v>
      </c>
      <c r="BF24" s="129"/>
    </row>
    <row r="25" spans="1:58" x14ac:dyDescent="0.25">
      <c r="A25" s="17" t="s">
        <v>375</v>
      </c>
      <c r="B25" t="s">
        <v>2</v>
      </c>
      <c r="C25" s="128" t="s">
        <v>503</v>
      </c>
      <c r="D25" s="73" t="s">
        <v>105</v>
      </c>
      <c r="E25" s="75">
        <v>1501011</v>
      </c>
      <c r="F25" s="75">
        <v>82179</v>
      </c>
      <c r="G25" s="75">
        <v>499</v>
      </c>
      <c r="H25" s="73">
        <v>0.1875</v>
      </c>
      <c r="I25" s="75"/>
      <c r="J25" s="75">
        <v>0</v>
      </c>
      <c r="K25" s="75">
        <v>0</v>
      </c>
      <c r="L25" s="73">
        <v>-0.57547351507469324</v>
      </c>
      <c r="M25" s="73">
        <v>0.504</v>
      </c>
      <c r="N25" s="73">
        <v>0.1464646</v>
      </c>
      <c r="O25" s="73">
        <v>210.41976507322698</v>
      </c>
      <c r="P25" s="75">
        <v>97238760</v>
      </c>
      <c r="Q25" s="75">
        <v>611.01</v>
      </c>
      <c r="R25" s="75">
        <v>596.24</v>
      </c>
      <c r="S25" s="73">
        <v>2.2907997780361171</v>
      </c>
      <c r="T25" s="73">
        <v>100</v>
      </c>
      <c r="U25" s="73">
        <v>4.9000684705104595E-2</v>
      </c>
      <c r="V25" s="73">
        <v>0.8</v>
      </c>
      <c r="W25" s="129">
        <v>101.50886483682969</v>
      </c>
      <c r="X25" s="73">
        <v>82</v>
      </c>
      <c r="Y25" s="73">
        <v>319</v>
      </c>
      <c r="Z25" s="73">
        <v>4.5999999999999996</v>
      </c>
      <c r="AA25" s="73">
        <v>4</v>
      </c>
      <c r="AB25" s="73">
        <v>12</v>
      </c>
      <c r="AC25" s="73">
        <v>127.92</v>
      </c>
      <c r="AD25" s="73">
        <v>103</v>
      </c>
      <c r="AE25" s="73">
        <v>0.622</v>
      </c>
      <c r="AF25" s="73">
        <v>0.622</v>
      </c>
      <c r="AG25" s="75">
        <v>0</v>
      </c>
      <c r="AH25" s="75">
        <v>0</v>
      </c>
      <c r="AI25" s="75">
        <v>0</v>
      </c>
      <c r="AJ25" s="73" t="s">
        <v>105</v>
      </c>
      <c r="AK25" s="75">
        <v>0</v>
      </c>
      <c r="AL25" s="75">
        <v>0</v>
      </c>
      <c r="AM25" s="75"/>
      <c r="AN25" s="73">
        <v>0.42721189710096208</v>
      </c>
      <c r="AO25" s="74"/>
      <c r="AP25" s="73">
        <v>0</v>
      </c>
      <c r="AQ25" s="73" t="s">
        <v>105</v>
      </c>
      <c r="AR25" s="73">
        <v>0</v>
      </c>
      <c r="AS25" s="73">
        <v>0</v>
      </c>
      <c r="AT25" s="73">
        <v>0</v>
      </c>
      <c r="AU25" s="73" t="s">
        <v>105</v>
      </c>
      <c r="AV25" s="73">
        <v>-0.88400000000000001</v>
      </c>
      <c r="AW25" s="73">
        <v>27</v>
      </c>
      <c r="AX25" s="73">
        <v>48.7</v>
      </c>
      <c r="AY25" s="73">
        <v>71.290499999999994</v>
      </c>
      <c r="AZ25" s="73">
        <v>5.6989872403649402</v>
      </c>
      <c r="BA25" s="73">
        <v>64.038763506254298</v>
      </c>
      <c r="BB25" s="73">
        <v>47.8</v>
      </c>
      <c r="BC25" s="73">
        <v>74.400000000000006</v>
      </c>
      <c r="BD25" s="75"/>
      <c r="BE25" s="75">
        <v>1816775</v>
      </c>
      <c r="BF25" s="129"/>
    </row>
    <row r="26" spans="1:58" x14ac:dyDescent="0.25">
      <c r="A26" s="17" t="s">
        <v>376</v>
      </c>
      <c r="B26" t="s">
        <v>2</v>
      </c>
      <c r="C26" s="128" t="s">
        <v>504</v>
      </c>
      <c r="D26" s="73" t="s">
        <v>105</v>
      </c>
      <c r="E26" s="75">
        <v>280457</v>
      </c>
      <c r="F26" s="75">
        <v>406625</v>
      </c>
      <c r="G26" s="75">
        <v>315</v>
      </c>
      <c r="H26" s="73">
        <v>0</v>
      </c>
      <c r="I26" s="75"/>
      <c r="J26" s="75">
        <v>0</v>
      </c>
      <c r="K26" s="75">
        <v>0</v>
      </c>
      <c r="L26" s="73">
        <v>-0.57547351507469324</v>
      </c>
      <c r="M26" s="73">
        <v>0.504</v>
      </c>
      <c r="N26" s="73">
        <v>0.13073670000000001</v>
      </c>
      <c r="O26" s="73">
        <v>210.41976507322698</v>
      </c>
      <c r="P26" s="75">
        <v>97238760</v>
      </c>
      <c r="Q26" s="75">
        <v>611.01</v>
      </c>
      <c r="R26" s="75">
        <v>596.24</v>
      </c>
      <c r="S26" s="73">
        <v>2.2907997780361171</v>
      </c>
      <c r="T26" s="73">
        <v>103</v>
      </c>
      <c r="U26" s="73">
        <v>8.5999878100810626E-2</v>
      </c>
      <c r="V26" s="73">
        <v>0.8</v>
      </c>
      <c r="W26" s="129">
        <v>96.115257339998593</v>
      </c>
      <c r="X26" s="73">
        <v>82</v>
      </c>
      <c r="Y26" s="73">
        <v>319</v>
      </c>
      <c r="Z26" s="73">
        <v>4.5999999999999996</v>
      </c>
      <c r="AA26" s="73">
        <v>0</v>
      </c>
      <c r="AB26" s="73">
        <v>6</v>
      </c>
      <c r="AC26" s="73">
        <v>127.92</v>
      </c>
      <c r="AD26" s="73">
        <v>103</v>
      </c>
      <c r="AE26" s="73">
        <v>0.622</v>
      </c>
      <c r="AF26" s="73">
        <v>0.622</v>
      </c>
      <c r="AG26" s="75">
        <v>0</v>
      </c>
      <c r="AH26" s="75">
        <v>0</v>
      </c>
      <c r="AI26" s="75">
        <v>0</v>
      </c>
      <c r="AJ26" s="73" t="s">
        <v>105</v>
      </c>
      <c r="AK26" s="75">
        <v>0</v>
      </c>
      <c r="AL26" s="75">
        <v>0</v>
      </c>
      <c r="AM26" s="75"/>
      <c r="AN26" s="73">
        <v>1.4644124529295997</v>
      </c>
      <c r="AO26" s="74"/>
      <c r="AP26" s="73">
        <v>0</v>
      </c>
      <c r="AQ26" s="73" t="s">
        <v>105</v>
      </c>
      <c r="AR26" s="73">
        <v>0</v>
      </c>
      <c r="AS26" s="73">
        <v>5.7997964802446372E-2</v>
      </c>
      <c r="AT26" s="73">
        <v>8.6000010330952045E-2</v>
      </c>
      <c r="AU26" s="73" t="s">
        <v>105</v>
      </c>
      <c r="AV26" s="73">
        <v>-0.88400000000000001</v>
      </c>
      <c r="AW26" s="73">
        <v>27</v>
      </c>
      <c r="AX26" s="73">
        <v>48.7</v>
      </c>
      <c r="AY26" s="73">
        <v>71.290499999999994</v>
      </c>
      <c r="AZ26" s="73">
        <v>5.6989872403649402</v>
      </c>
      <c r="BA26" s="73">
        <v>64.038763506254298</v>
      </c>
      <c r="BB26" s="73">
        <v>47.8</v>
      </c>
      <c r="BC26" s="73">
        <v>74.400000000000006</v>
      </c>
      <c r="BD26" s="75"/>
      <c r="BE26" s="75">
        <v>709876</v>
      </c>
      <c r="BF26" s="129"/>
    </row>
    <row r="27" spans="1:58" x14ac:dyDescent="0.25">
      <c r="A27" s="17" t="s">
        <v>369</v>
      </c>
      <c r="B27" t="s">
        <v>2</v>
      </c>
      <c r="C27" s="128" t="s">
        <v>505</v>
      </c>
      <c r="D27" s="73" t="s">
        <v>105</v>
      </c>
      <c r="E27" s="75">
        <v>277647</v>
      </c>
      <c r="F27" s="75">
        <v>1016641</v>
      </c>
      <c r="G27" s="75">
        <v>778</v>
      </c>
      <c r="H27" s="73">
        <v>0</v>
      </c>
      <c r="I27" s="75"/>
      <c r="J27" s="75">
        <v>0</v>
      </c>
      <c r="K27" s="75">
        <v>0</v>
      </c>
      <c r="L27" s="73">
        <v>-0.57547351507469324</v>
      </c>
      <c r="M27" s="73">
        <v>0.504</v>
      </c>
      <c r="N27" s="73">
        <v>0.1292497</v>
      </c>
      <c r="O27" s="73">
        <v>210.41976507322698</v>
      </c>
      <c r="P27" s="75">
        <v>97238760</v>
      </c>
      <c r="Q27" s="75">
        <v>611.01</v>
      </c>
      <c r="R27" s="75">
        <v>596.24</v>
      </c>
      <c r="S27" s="73">
        <v>2.2907997780361171</v>
      </c>
      <c r="T27" s="73">
        <v>127</v>
      </c>
      <c r="U27" s="73">
        <v>7.999817407876568E-2</v>
      </c>
      <c r="V27" s="73">
        <v>0.8</v>
      </c>
      <c r="W27" s="129">
        <v>76.593853411251146</v>
      </c>
      <c r="X27" s="73">
        <v>82</v>
      </c>
      <c r="Y27" s="73">
        <v>319</v>
      </c>
      <c r="Z27" s="73">
        <v>4.5999999999999996</v>
      </c>
      <c r="AA27" s="73">
        <v>0</v>
      </c>
      <c r="AB27" s="73">
        <v>3</v>
      </c>
      <c r="AC27" s="73">
        <v>127.92</v>
      </c>
      <c r="AD27" s="73">
        <v>103</v>
      </c>
      <c r="AE27" s="73">
        <v>0.622</v>
      </c>
      <c r="AF27" s="73">
        <v>0.622</v>
      </c>
      <c r="AG27" s="75">
        <v>0</v>
      </c>
      <c r="AH27" s="75">
        <v>0</v>
      </c>
      <c r="AI27" s="75">
        <v>0</v>
      </c>
      <c r="AJ27" s="73" t="s">
        <v>105</v>
      </c>
      <c r="AK27" s="75">
        <v>0</v>
      </c>
      <c r="AL27" s="75">
        <v>0</v>
      </c>
      <c r="AM27" s="75"/>
      <c r="AN27" s="73">
        <v>1.7086676518908823</v>
      </c>
      <c r="AO27" s="74"/>
      <c r="AP27" s="73">
        <v>0</v>
      </c>
      <c r="AQ27" s="73" t="s">
        <v>105</v>
      </c>
      <c r="AR27" s="73">
        <v>0</v>
      </c>
      <c r="AS27" s="73">
        <v>0</v>
      </c>
      <c r="AT27" s="73">
        <v>0</v>
      </c>
      <c r="AU27" s="73" t="s">
        <v>105</v>
      </c>
      <c r="AV27" s="73">
        <v>-0.88400000000000001</v>
      </c>
      <c r="AW27" s="73">
        <v>27</v>
      </c>
      <c r="AX27" s="73">
        <v>48.7</v>
      </c>
      <c r="AY27" s="73">
        <v>71.290499999999994</v>
      </c>
      <c r="AZ27" s="73">
        <v>5.6989872403649402</v>
      </c>
      <c r="BA27" s="73">
        <v>64.038763506254298</v>
      </c>
      <c r="BB27" s="73">
        <v>47.8</v>
      </c>
      <c r="BC27" s="73">
        <v>74.400000000000006</v>
      </c>
      <c r="BD27" s="75"/>
      <c r="BE27" s="75">
        <v>1421456</v>
      </c>
      <c r="BF27" s="129"/>
    </row>
    <row r="28" spans="1:58" x14ac:dyDescent="0.25">
      <c r="A28" s="17" t="s">
        <v>377</v>
      </c>
      <c r="B28" t="s">
        <v>6</v>
      </c>
      <c r="C28" s="128" t="s">
        <v>506</v>
      </c>
      <c r="D28" s="73">
        <v>0.5</v>
      </c>
      <c r="E28" s="75">
        <v>0</v>
      </c>
      <c r="F28" s="75">
        <v>0</v>
      </c>
      <c r="G28" s="75">
        <v>0</v>
      </c>
      <c r="H28" s="73">
        <v>0</v>
      </c>
      <c r="I28" s="75"/>
      <c r="J28" s="75">
        <v>0</v>
      </c>
      <c r="K28" s="75">
        <v>0</v>
      </c>
      <c r="L28" s="73">
        <v>5.9158210977021336E-3</v>
      </c>
      <c r="M28" s="73">
        <v>0.441</v>
      </c>
      <c r="N28" s="73">
        <v>0.1</v>
      </c>
      <c r="O28" s="73">
        <v>140.99105190878498</v>
      </c>
      <c r="P28" s="75">
        <v>18455380</v>
      </c>
      <c r="Q28" s="75">
        <v>134.69999999999999</v>
      </c>
      <c r="R28" s="75">
        <v>138.80000000000001</v>
      </c>
      <c r="S28" s="73">
        <v>15.659489954068276</v>
      </c>
      <c r="T28" s="73">
        <v>72.900000000000006</v>
      </c>
      <c r="U28" s="73">
        <v>0.11747847868651623</v>
      </c>
      <c r="V28" s="73">
        <v>1.1000000000000001</v>
      </c>
      <c r="W28" s="129">
        <v>89.007319247925551</v>
      </c>
      <c r="X28" s="73">
        <v>95</v>
      </c>
      <c r="Y28" s="73">
        <v>490</v>
      </c>
      <c r="Z28" s="73">
        <v>1.5</v>
      </c>
      <c r="AA28" s="73" t="s">
        <v>105</v>
      </c>
      <c r="AB28" s="73" t="s">
        <v>105</v>
      </c>
      <c r="AC28" s="73">
        <v>93.72</v>
      </c>
      <c r="AD28" s="73">
        <v>97</v>
      </c>
      <c r="AE28" s="73">
        <v>0.624</v>
      </c>
      <c r="AF28" s="73">
        <v>0.624</v>
      </c>
      <c r="AG28" s="75">
        <v>8929.1113963771222</v>
      </c>
      <c r="AH28" s="75">
        <v>68.845952355244165</v>
      </c>
      <c r="AI28" s="75">
        <v>0</v>
      </c>
      <c r="AJ28" s="73">
        <v>0</v>
      </c>
      <c r="AK28" s="75">
        <v>0</v>
      </c>
      <c r="AL28" s="75">
        <v>0</v>
      </c>
      <c r="AM28" s="75"/>
      <c r="AN28" s="73">
        <v>14.678246792312489</v>
      </c>
      <c r="AO28" s="74"/>
      <c r="AP28" s="73">
        <v>0</v>
      </c>
      <c r="AQ28" s="73">
        <v>2.8439855175506723E-3</v>
      </c>
      <c r="AR28" s="73">
        <v>7.1471543737215731E-2</v>
      </c>
      <c r="AS28" s="73">
        <v>0.20476695726364841</v>
      </c>
      <c r="AT28" s="73">
        <v>0.15753492086063378</v>
      </c>
      <c r="AU28" s="73" t="s">
        <v>105</v>
      </c>
      <c r="AV28" s="73">
        <v>-0.67100000000000004</v>
      </c>
      <c r="AW28" s="73">
        <v>29</v>
      </c>
      <c r="AX28" s="73" t="s">
        <v>105</v>
      </c>
      <c r="AY28" s="73">
        <v>51.10727</v>
      </c>
      <c r="AZ28" s="73">
        <v>12.4492287209242</v>
      </c>
      <c r="BA28" s="73">
        <v>83.637123878698603</v>
      </c>
      <c r="BB28" s="73">
        <v>67.7</v>
      </c>
      <c r="BC28" s="73">
        <v>89.3</v>
      </c>
      <c r="BD28" s="75"/>
      <c r="BE28" s="75">
        <v>31301</v>
      </c>
      <c r="BF28" s="129"/>
    </row>
    <row r="29" spans="1:58" x14ac:dyDescent="0.25">
      <c r="A29" s="17" t="s">
        <v>378</v>
      </c>
      <c r="B29" t="s">
        <v>6</v>
      </c>
      <c r="C29" s="128" t="s">
        <v>507</v>
      </c>
      <c r="D29" s="73">
        <v>2</v>
      </c>
      <c r="E29" s="75">
        <v>2343</v>
      </c>
      <c r="F29" s="75">
        <v>11879</v>
      </c>
      <c r="G29" s="75">
        <v>162</v>
      </c>
      <c r="H29" s="73">
        <v>0</v>
      </c>
      <c r="I29" s="75"/>
      <c r="J29" s="75">
        <v>0</v>
      </c>
      <c r="K29" s="75">
        <v>0</v>
      </c>
      <c r="L29" s="73">
        <v>5.9158210977021336E-3</v>
      </c>
      <c r="M29" s="73">
        <v>0.441</v>
      </c>
      <c r="N29" s="73">
        <v>0.40899999999999997</v>
      </c>
      <c r="O29" s="73">
        <v>140.99105190878498</v>
      </c>
      <c r="P29" s="75">
        <v>18455380</v>
      </c>
      <c r="Q29" s="75">
        <v>134.69999999999999</v>
      </c>
      <c r="R29" s="75">
        <v>138.80000000000001</v>
      </c>
      <c r="S29" s="73">
        <v>15.659489954068276</v>
      </c>
      <c r="T29" s="73">
        <v>72.900000000000006</v>
      </c>
      <c r="U29" s="73">
        <v>0.18502558577969297</v>
      </c>
      <c r="V29" s="73">
        <v>1.1000000000000001</v>
      </c>
      <c r="W29" s="129">
        <v>99.512243195610068</v>
      </c>
      <c r="X29" s="73">
        <v>95</v>
      </c>
      <c r="Y29" s="73">
        <v>490</v>
      </c>
      <c r="Z29" s="73">
        <v>1.5</v>
      </c>
      <c r="AA29" s="73" t="s">
        <v>105</v>
      </c>
      <c r="AB29" s="73" t="s">
        <v>105</v>
      </c>
      <c r="AC29" s="73">
        <v>93.72</v>
      </c>
      <c r="AD29" s="73">
        <v>97</v>
      </c>
      <c r="AE29" s="73">
        <v>0.624</v>
      </c>
      <c r="AF29" s="73">
        <v>0.624</v>
      </c>
      <c r="AG29" s="75">
        <v>23494.793895307375</v>
      </c>
      <c r="AH29" s="75">
        <v>181.15144825821105</v>
      </c>
      <c r="AI29" s="75">
        <v>0</v>
      </c>
      <c r="AJ29" s="73">
        <v>3</v>
      </c>
      <c r="AK29" s="75">
        <v>0</v>
      </c>
      <c r="AL29" s="75">
        <v>0</v>
      </c>
      <c r="AM29" s="75"/>
      <c r="AN29" s="73">
        <v>1.9940713840364905</v>
      </c>
      <c r="AO29" s="74"/>
      <c r="AP29" s="73">
        <v>0</v>
      </c>
      <c r="AQ29" s="73">
        <v>4.0203920918473078E-3</v>
      </c>
      <c r="AR29" s="73">
        <v>5.3011149334770177E-2</v>
      </c>
      <c r="AS29" s="73">
        <v>0.21399262237327477</v>
      </c>
      <c r="AT29" s="73">
        <v>4.4017076304555064E-2</v>
      </c>
      <c r="AU29" s="73" t="s">
        <v>105</v>
      </c>
      <c r="AV29" s="73">
        <v>-0.67100000000000004</v>
      </c>
      <c r="AW29" s="73">
        <v>29</v>
      </c>
      <c r="AX29" s="73" t="s">
        <v>105</v>
      </c>
      <c r="AY29" s="73">
        <v>51.10727</v>
      </c>
      <c r="AZ29" s="73">
        <v>12.4492287209242</v>
      </c>
      <c r="BA29" s="73">
        <v>83.637123878698603</v>
      </c>
      <c r="BB29" s="73">
        <v>67.7</v>
      </c>
      <c r="BC29" s="73">
        <v>89.3</v>
      </c>
      <c r="BD29" s="75"/>
      <c r="BE29" s="75">
        <v>82361</v>
      </c>
      <c r="BF29" s="129"/>
    </row>
    <row r="30" spans="1:58" x14ac:dyDescent="0.25">
      <c r="A30" s="17" t="s">
        <v>379</v>
      </c>
      <c r="B30" t="s">
        <v>6</v>
      </c>
      <c r="C30" s="128" t="s">
        <v>508</v>
      </c>
      <c r="D30" s="73">
        <v>2.5</v>
      </c>
      <c r="E30" s="75">
        <v>59406</v>
      </c>
      <c r="F30" s="75">
        <v>23968</v>
      </c>
      <c r="G30" s="75">
        <v>367</v>
      </c>
      <c r="H30" s="73">
        <v>0.1875</v>
      </c>
      <c r="I30" s="75"/>
      <c r="J30" s="75">
        <v>0</v>
      </c>
      <c r="K30" s="75">
        <v>0</v>
      </c>
      <c r="L30" s="73">
        <v>5.9158210977021336E-3</v>
      </c>
      <c r="M30" s="73">
        <v>0.441</v>
      </c>
      <c r="N30" s="73">
        <v>0.52500000000000002</v>
      </c>
      <c r="O30" s="73">
        <v>140.99105190878498</v>
      </c>
      <c r="P30" s="75">
        <v>18455380</v>
      </c>
      <c r="Q30" s="75">
        <v>134.69999999999999</v>
      </c>
      <c r="R30" s="75">
        <v>138.80000000000001</v>
      </c>
      <c r="S30" s="73">
        <v>15.659489954068276</v>
      </c>
      <c r="T30" s="73">
        <v>72.900000000000006</v>
      </c>
      <c r="U30" s="73">
        <v>0.26346877430475268</v>
      </c>
      <c r="V30" s="73">
        <v>1.1000000000000001</v>
      </c>
      <c r="W30" s="129">
        <v>97.998924620243415</v>
      </c>
      <c r="X30" s="73">
        <v>95</v>
      </c>
      <c r="Y30" s="73">
        <v>490</v>
      </c>
      <c r="Z30" s="73">
        <v>1.5</v>
      </c>
      <c r="AA30" s="73" t="s">
        <v>105</v>
      </c>
      <c r="AB30" s="73" t="s">
        <v>105</v>
      </c>
      <c r="AC30" s="73">
        <v>93.72</v>
      </c>
      <c r="AD30" s="73">
        <v>97</v>
      </c>
      <c r="AE30" s="73">
        <v>0.624</v>
      </c>
      <c r="AF30" s="73">
        <v>0.624</v>
      </c>
      <c r="AG30" s="75">
        <v>64475.253173584373</v>
      </c>
      <c r="AH30" s="75">
        <v>497.12227914212252</v>
      </c>
      <c r="AI30" s="75">
        <v>0</v>
      </c>
      <c r="AJ30" s="73">
        <v>3</v>
      </c>
      <c r="AK30" s="75">
        <v>0</v>
      </c>
      <c r="AL30" s="75">
        <v>0</v>
      </c>
      <c r="AM30" s="75"/>
      <c r="AN30" s="73">
        <v>6.5192898786930797</v>
      </c>
      <c r="AO30" s="74"/>
      <c r="AP30" s="73">
        <v>0</v>
      </c>
      <c r="AQ30" s="73">
        <v>4.5450869389405584E-3</v>
      </c>
      <c r="AR30" s="73">
        <v>7.2155276991508296E-2</v>
      </c>
      <c r="AS30" s="73">
        <v>0.24054993934492519</v>
      </c>
      <c r="AT30" s="73">
        <v>3.6910634856449659E-2</v>
      </c>
      <c r="AU30" s="73" t="s">
        <v>105</v>
      </c>
      <c r="AV30" s="73">
        <v>-0.67100000000000004</v>
      </c>
      <c r="AW30" s="73">
        <v>29</v>
      </c>
      <c r="AX30" s="73" t="s">
        <v>105</v>
      </c>
      <c r="AY30" s="73">
        <v>51.10727</v>
      </c>
      <c r="AZ30" s="73">
        <v>12.4492287209242</v>
      </c>
      <c r="BA30" s="73">
        <v>83.637123878698603</v>
      </c>
      <c r="BB30" s="73">
        <v>67.7</v>
      </c>
      <c r="BC30" s="73">
        <v>89.3</v>
      </c>
      <c r="BD30" s="75"/>
      <c r="BE30" s="75">
        <v>226018</v>
      </c>
      <c r="BF30" s="129"/>
    </row>
    <row r="31" spans="1:58" x14ac:dyDescent="0.25">
      <c r="A31" s="17" t="s">
        <v>380</v>
      </c>
      <c r="B31" t="s">
        <v>6</v>
      </c>
      <c r="C31" s="128" t="s">
        <v>509</v>
      </c>
      <c r="D31" s="73">
        <v>2</v>
      </c>
      <c r="E31" s="75">
        <v>19047</v>
      </c>
      <c r="F31" s="75">
        <v>121473</v>
      </c>
      <c r="G31" s="75">
        <v>116</v>
      </c>
      <c r="H31" s="73">
        <v>0</v>
      </c>
      <c r="I31" s="75"/>
      <c r="J31" s="75">
        <v>0</v>
      </c>
      <c r="K31" s="75">
        <v>0</v>
      </c>
      <c r="L31" s="73">
        <v>5.9158210977021336E-3</v>
      </c>
      <c r="M31" s="73">
        <v>0.441</v>
      </c>
      <c r="N31" s="73">
        <v>0.42899999999999999</v>
      </c>
      <c r="O31" s="73">
        <v>140.99105190878498</v>
      </c>
      <c r="P31" s="75">
        <v>18455380</v>
      </c>
      <c r="Q31" s="75">
        <v>134.69999999999999</v>
      </c>
      <c r="R31" s="75">
        <v>138.80000000000001</v>
      </c>
      <c r="S31" s="73">
        <v>15.659489954068276</v>
      </c>
      <c r="T31" s="73">
        <v>72.900000000000006</v>
      </c>
      <c r="U31" s="73">
        <v>0.15898966601089931</v>
      </c>
      <c r="V31" s="73">
        <v>1.1000000000000001</v>
      </c>
      <c r="W31" s="129">
        <v>96.498046687524621</v>
      </c>
      <c r="X31" s="73">
        <v>95</v>
      </c>
      <c r="Y31" s="73">
        <v>490</v>
      </c>
      <c r="Z31" s="73">
        <v>1.5</v>
      </c>
      <c r="AA31" s="73" t="s">
        <v>105</v>
      </c>
      <c r="AB31" s="73" t="s">
        <v>105</v>
      </c>
      <c r="AC31" s="73">
        <v>93.72</v>
      </c>
      <c r="AD31" s="73">
        <v>97</v>
      </c>
      <c r="AE31" s="73">
        <v>0.624</v>
      </c>
      <c r="AF31" s="73">
        <v>0.624</v>
      </c>
      <c r="AG31" s="75">
        <v>63059.192697190134</v>
      </c>
      <c r="AH31" s="75">
        <v>486.20405584282116</v>
      </c>
      <c r="AI31" s="75">
        <v>0</v>
      </c>
      <c r="AJ31" s="73">
        <v>3</v>
      </c>
      <c r="AK31" s="75">
        <v>0</v>
      </c>
      <c r="AL31" s="75">
        <v>0</v>
      </c>
      <c r="AM31" s="75"/>
      <c r="AN31" s="73">
        <v>4.2966058126688615</v>
      </c>
      <c r="AO31" s="74"/>
      <c r="AP31" s="73">
        <v>0</v>
      </c>
      <c r="AQ31" s="73">
        <v>2.0010092046423415E-3</v>
      </c>
      <c r="AR31" s="73">
        <v>5.3992448365262478E-2</v>
      </c>
      <c r="AS31" s="73">
        <v>0.18200483722225122</v>
      </c>
      <c r="AT31" s="73">
        <v>4.6997616189034468E-2</v>
      </c>
      <c r="AU31" s="73" t="s">
        <v>105</v>
      </c>
      <c r="AV31" s="73">
        <v>-0.67100000000000004</v>
      </c>
      <c r="AW31" s="73">
        <v>29</v>
      </c>
      <c r="AX31" s="73" t="s">
        <v>105</v>
      </c>
      <c r="AY31" s="73">
        <v>51.10727</v>
      </c>
      <c r="AZ31" s="73">
        <v>12.4492287209242</v>
      </c>
      <c r="BA31" s="73">
        <v>83.637123878698603</v>
      </c>
      <c r="BB31" s="73">
        <v>67.7</v>
      </c>
      <c r="BC31" s="73">
        <v>89.3</v>
      </c>
      <c r="BD31" s="75"/>
      <c r="BE31" s="75">
        <v>221054</v>
      </c>
      <c r="BF31" s="129"/>
    </row>
    <row r="32" spans="1:58" x14ac:dyDescent="0.25">
      <c r="A32" s="17" t="s">
        <v>381</v>
      </c>
      <c r="B32" t="s">
        <v>6</v>
      </c>
      <c r="C32" s="128" t="s">
        <v>510</v>
      </c>
      <c r="D32" s="73">
        <v>1.5</v>
      </c>
      <c r="E32" s="75">
        <v>31046</v>
      </c>
      <c r="F32" s="75">
        <v>113148</v>
      </c>
      <c r="G32" s="75">
        <v>724</v>
      </c>
      <c r="H32" s="73">
        <v>0</v>
      </c>
      <c r="I32" s="75"/>
      <c r="J32" s="75">
        <v>0</v>
      </c>
      <c r="K32" s="75">
        <v>0</v>
      </c>
      <c r="L32" s="73">
        <v>5.9158210977021336E-3</v>
      </c>
      <c r="M32" s="73">
        <v>0.441</v>
      </c>
      <c r="N32" s="73">
        <v>0.52800000000000002</v>
      </c>
      <c r="O32" s="73">
        <v>140.99105190878498</v>
      </c>
      <c r="P32" s="75">
        <v>18455380</v>
      </c>
      <c r="Q32" s="75">
        <v>134.69999999999999</v>
      </c>
      <c r="R32" s="75">
        <v>138.80000000000001</v>
      </c>
      <c r="S32" s="73">
        <v>15.659489954068276</v>
      </c>
      <c r="T32" s="73">
        <v>72.900000000000006</v>
      </c>
      <c r="U32" s="73">
        <v>0.23200256191289495</v>
      </c>
      <c r="V32" s="73">
        <v>1.1000000000000001</v>
      </c>
      <c r="W32" s="129">
        <v>100.99996975612753</v>
      </c>
      <c r="X32" s="73">
        <v>95</v>
      </c>
      <c r="Y32" s="73">
        <v>490</v>
      </c>
      <c r="Z32" s="73">
        <v>1.5</v>
      </c>
      <c r="AA32" s="73" t="s">
        <v>105</v>
      </c>
      <c r="AB32" s="73" t="s">
        <v>105</v>
      </c>
      <c r="AC32" s="73">
        <v>93.72</v>
      </c>
      <c r="AD32" s="73">
        <v>97</v>
      </c>
      <c r="AE32" s="73">
        <v>0.624</v>
      </c>
      <c r="AF32" s="73">
        <v>0.624</v>
      </c>
      <c r="AG32" s="75">
        <v>68439.880188275565</v>
      </c>
      <c r="AH32" s="75">
        <v>527.69066500305928</v>
      </c>
      <c r="AI32" s="75">
        <v>0</v>
      </c>
      <c r="AJ32" s="73">
        <v>2</v>
      </c>
      <c r="AK32" s="75">
        <v>0</v>
      </c>
      <c r="AL32" s="75">
        <v>0</v>
      </c>
      <c r="AM32" s="75"/>
      <c r="AN32" s="73">
        <v>8.097701840933702</v>
      </c>
      <c r="AO32" s="74"/>
      <c r="AP32" s="73">
        <v>0</v>
      </c>
      <c r="AQ32" s="73">
        <v>4.9940859508476806E-3</v>
      </c>
      <c r="AR32" s="73">
        <v>6.1998948613484033E-2</v>
      </c>
      <c r="AS32" s="73">
        <v>0.20500394269943489</v>
      </c>
      <c r="AT32" s="73">
        <v>4.5998160073597055E-2</v>
      </c>
      <c r="AU32" s="73" t="s">
        <v>105</v>
      </c>
      <c r="AV32" s="73">
        <v>-0.67100000000000004</v>
      </c>
      <c r="AW32" s="73">
        <v>29</v>
      </c>
      <c r="AX32" s="73" t="s">
        <v>105</v>
      </c>
      <c r="AY32" s="73">
        <v>51.10727</v>
      </c>
      <c r="AZ32" s="73">
        <v>12.4492287209242</v>
      </c>
      <c r="BA32" s="73">
        <v>83.637123878698603</v>
      </c>
      <c r="BB32" s="73">
        <v>67.7</v>
      </c>
      <c r="BC32" s="73">
        <v>89.3</v>
      </c>
      <c r="BD32" s="75"/>
      <c r="BE32" s="75">
        <v>239916</v>
      </c>
      <c r="BF32" s="129"/>
    </row>
    <row r="33" spans="1:58" x14ac:dyDescent="0.25">
      <c r="A33" s="17" t="s">
        <v>382</v>
      </c>
      <c r="B33" t="s">
        <v>6</v>
      </c>
      <c r="C33" s="128" t="s">
        <v>511</v>
      </c>
      <c r="D33" s="73">
        <v>1.5</v>
      </c>
      <c r="E33" s="75">
        <v>251709</v>
      </c>
      <c r="F33" s="75">
        <v>63992</v>
      </c>
      <c r="G33" s="75">
        <v>42</v>
      </c>
      <c r="H33" s="73">
        <v>0</v>
      </c>
      <c r="I33" s="75"/>
      <c r="J33" s="75">
        <v>0</v>
      </c>
      <c r="K33" s="75">
        <v>0</v>
      </c>
      <c r="L33" s="73">
        <v>5.9158210977021336E-3</v>
      </c>
      <c r="M33" s="73">
        <v>0.441</v>
      </c>
      <c r="N33" s="73">
        <v>0.222</v>
      </c>
      <c r="O33" s="73">
        <v>140.99105190878498</v>
      </c>
      <c r="P33" s="75">
        <v>18455380</v>
      </c>
      <c r="Q33" s="75">
        <v>134.69999999999999</v>
      </c>
      <c r="R33" s="75">
        <v>138.80000000000001</v>
      </c>
      <c r="S33" s="73">
        <v>15.659489954068276</v>
      </c>
      <c r="T33" s="73">
        <v>72.900000000000006</v>
      </c>
      <c r="U33" s="73">
        <v>0.10199860793477181</v>
      </c>
      <c r="V33" s="73">
        <v>1.1000000000000001</v>
      </c>
      <c r="W33" s="129">
        <v>100.00093161973773</v>
      </c>
      <c r="X33" s="73">
        <v>95</v>
      </c>
      <c r="Y33" s="73">
        <v>490</v>
      </c>
      <c r="Z33" s="73">
        <v>1.5</v>
      </c>
      <c r="AA33" s="73" t="s">
        <v>105</v>
      </c>
      <c r="AB33" s="73" t="s">
        <v>105</v>
      </c>
      <c r="AC33" s="73">
        <v>93.72</v>
      </c>
      <c r="AD33" s="73">
        <v>97</v>
      </c>
      <c r="AE33" s="73">
        <v>0.624</v>
      </c>
      <c r="AF33" s="73">
        <v>0.624</v>
      </c>
      <c r="AG33" s="75">
        <v>199601.76864926543</v>
      </c>
      <c r="AH33" s="75">
        <v>1538.9855993985418</v>
      </c>
      <c r="AI33" s="75">
        <v>0</v>
      </c>
      <c r="AJ33" s="73">
        <v>2</v>
      </c>
      <c r="AK33" s="75">
        <v>0</v>
      </c>
      <c r="AL33" s="75">
        <v>0</v>
      </c>
      <c r="AM33" s="75"/>
      <c r="AN33" s="73">
        <v>9.2571728596274383</v>
      </c>
      <c r="AO33" s="74"/>
      <c r="AP33" s="73">
        <v>0</v>
      </c>
      <c r="AQ33" s="73">
        <v>1.0023106704004651E-3</v>
      </c>
      <c r="AR33" s="73">
        <v>5.7001637362469201E-2</v>
      </c>
      <c r="AS33" s="73">
        <v>0.17600116298642673</v>
      </c>
      <c r="AT33" s="73">
        <v>6.0000918147178992E-2</v>
      </c>
      <c r="AU33" s="73" t="s">
        <v>105</v>
      </c>
      <c r="AV33" s="73">
        <v>-0.67100000000000004</v>
      </c>
      <c r="AW33" s="73">
        <v>29</v>
      </c>
      <c r="AX33" s="73" t="s">
        <v>105</v>
      </c>
      <c r="AY33" s="73">
        <v>51.10727</v>
      </c>
      <c r="AZ33" s="73">
        <v>12.4492287209242</v>
      </c>
      <c r="BA33" s="73">
        <v>83.637123878698603</v>
      </c>
      <c r="BB33" s="73">
        <v>67.7</v>
      </c>
      <c r="BC33" s="73">
        <v>89.3</v>
      </c>
      <c r="BD33" s="75"/>
      <c r="BE33" s="75">
        <v>699704</v>
      </c>
      <c r="BF33" s="129"/>
    </row>
    <row r="34" spans="1:58" x14ac:dyDescent="0.25">
      <c r="A34" s="17" t="s">
        <v>383</v>
      </c>
      <c r="B34" t="s">
        <v>8</v>
      </c>
      <c r="C34" s="128" t="s">
        <v>512</v>
      </c>
      <c r="D34" s="73">
        <v>2.3333333333333335</v>
      </c>
      <c r="E34" s="75">
        <v>665598</v>
      </c>
      <c r="F34" s="75">
        <v>448794</v>
      </c>
      <c r="G34" s="75">
        <v>815</v>
      </c>
      <c r="H34" s="73">
        <v>0.1875</v>
      </c>
      <c r="I34" s="75"/>
      <c r="J34" s="75">
        <v>0</v>
      </c>
      <c r="K34" s="75">
        <v>0</v>
      </c>
      <c r="L34" s="73">
        <v>-1.9774860266219203</v>
      </c>
      <c r="M34" s="73">
        <v>0.36099999999999999</v>
      </c>
      <c r="N34" s="73">
        <v>0.59399999999999997</v>
      </c>
      <c r="O34" s="73">
        <v>784.10801062120106</v>
      </c>
      <c r="P34" s="75">
        <v>899829568</v>
      </c>
      <c r="Q34" s="75">
        <v>1270.0999999999999</v>
      </c>
      <c r="R34" s="75">
        <v>1001.3</v>
      </c>
      <c r="S34" s="73">
        <v>10.209351813922886</v>
      </c>
      <c r="T34" s="73">
        <v>128</v>
      </c>
      <c r="U34" s="73">
        <v>0.1299995451966785</v>
      </c>
      <c r="V34" s="73">
        <v>0.8</v>
      </c>
      <c r="W34" s="129">
        <v>93.5</v>
      </c>
      <c r="X34" s="73">
        <v>59</v>
      </c>
      <c r="Y34" s="73">
        <v>92</v>
      </c>
      <c r="Z34" s="73">
        <v>1.1000000000000001</v>
      </c>
      <c r="AA34" s="73">
        <v>0</v>
      </c>
      <c r="AB34" s="73">
        <v>0</v>
      </c>
      <c r="AC34" s="73">
        <v>73.239999999999995</v>
      </c>
      <c r="AD34" s="73">
        <v>176</v>
      </c>
      <c r="AE34" s="73">
        <v>0.67300000000000004</v>
      </c>
      <c r="AF34" s="73">
        <v>0.45</v>
      </c>
      <c r="AG34" s="75">
        <v>0</v>
      </c>
      <c r="AH34" s="75">
        <v>0</v>
      </c>
      <c r="AI34" s="75">
        <v>0</v>
      </c>
      <c r="AJ34" s="73">
        <v>1</v>
      </c>
      <c r="AK34" s="75">
        <v>838</v>
      </c>
      <c r="AL34" s="75">
        <v>0</v>
      </c>
      <c r="AM34" s="75"/>
      <c r="AN34" s="73">
        <v>6.1146429552030748</v>
      </c>
      <c r="AO34" s="74"/>
      <c r="AP34" s="73">
        <v>0</v>
      </c>
      <c r="AQ34" s="73">
        <v>4.0002534479481279E-3</v>
      </c>
      <c r="AR34" s="73">
        <v>0.14899993663801298</v>
      </c>
      <c r="AS34" s="73">
        <v>0.1</v>
      </c>
      <c r="AT34" s="73">
        <v>5.1999070690856866E-2</v>
      </c>
      <c r="AU34" s="73">
        <v>2.85</v>
      </c>
      <c r="AV34" s="73">
        <v>-0.872</v>
      </c>
      <c r="AW34" s="73">
        <v>32</v>
      </c>
      <c r="AX34" s="73" t="s">
        <v>105</v>
      </c>
      <c r="AY34" s="73">
        <v>33.441209999999998</v>
      </c>
      <c r="AZ34" s="73">
        <v>2.1688999999999998</v>
      </c>
      <c r="BA34" s="73">
        <v>89.545482148701595</v>
      </c>
      <c r="BB34" s="73">
        <v>21.6</v>
      </c>
      <c r="BC34" s="73">
        <v>65.400000000000006</v>
      </c>
      <c r="BD34" s="75"/>
      <c r="BE34" s="75">
        <v>1993615</v>
      </c>
      <c r="BF34" s="129"/>
    </row>
    <row r="35" spans="1:58" x14ac:dyDescent="0.25">
      <c r="A35" s="17" t="s">
        <v>384</v>
      </c>
      <c r="B35" t="s">
        <v>8</v>
      </c>
      <c r="C35" s="128" t="s">
        <v>513</v>
      </c>
      <c r="D35" s="73">
        <v>2.3333333333333335</v>
      </c>
      <c r="E35" s="75">
        <v>989697</v>
      </c>
      <c r="F35" s="75">
        <v>286914</v>
      </c>
      <c r="G35" s="75">
        <v>521</v>
      </c>
      <c r="H35" s="73">
        <v>0.21875</v>
      </c>
      <c r="I35" s="75"/>
      <c r="J35" s="75">
        <v>0</v>
      </c>
      <c r="K35" s="75">
        <v>6</v>
      </c>
      <c r="L35" s="73">
        <v>-1.9774860266219203</v>
      </c>
      <c r="M35" s="73">
        <v>0.33600000000000002</v>
      </c>
      <c r="N35" s="73">
        <v>0.61199999999999999</v>
      </c>
      <c r="O35" s="73">
        <v>784.10801062120106</v>
      </c>
      <c r="P35" s="75">
        <v>899829568</v>
      </c>
      <c r="Q35" s="75">
        <v>1270.0999999999999</v>
      </c>
      <c r="R35" s="75">
        <v>1001.3</v>
      </c>
      <c r="S35" s="73">
        <v>10.209351813922886</v>
      </c>
      <c r="T35" s="73">
        <v>128</v>
      </c>
      <c r="U35" s="73">
        <v>0.21599933589750686</v>
      </c>
      <c r="V35" s="73">
        <v>0.8</v>
      </c>
      <c r="W35" s="129">
        <v>90.999999999999986</v>
      </c>
      <c r="X35" s="73">
        <v>59</v>
      </c>
      <c r="Y35" s="73">
        <v>92</v>
      </c>
      <c r="Z35" s="73">
        <v>1.1000000000000001</v>
      </c>
      <c r="AA35" s="73">
        <v>0</v>
      </c>
      <c r="AB35" s="73">
        <v>1</v>
      </c>
      <c r="AC35" s="73">
        <v>73.239999999999995</v>
      </c>
      <c r="AD35" s="73">
        <v>176</v>
      </c>
      <c r="AE35" s="73">
        <v>0.67300000000000004</v>
      </c>
      <c r="AF35" s="73">
        <v>0.38</v>
      </c>
      <c r="AG35" s="75">
        <v>0</v>
      </c>
      <c r="AH35" s="75">
        <v>0</v>
      </c>
      <c r="AI35" s="75">
        <v>0</v>
      </c>
      <c r="AJ35" s="73">
        <v>1</v>
      </c>
      <c r="AK35" s="75">
        <v>16042</v>
      </c>
      <c r="AL35" s="75">
        <v>0</v>
      </c>
      <c r="AM35" s="75"/>
      <c r="AN35" s="73">
        <v>7.0675186427908727</v>
      </c>
      <c r="AO35" s="74"/>
      <c r="AP35" s="73">
        <v>0</v>
      </c>
      <c r="AQ35" s="73">
        <v>4.0006138692597996E-3</v>
      </c>
      <c r="AR35" s="73">
        <v>0.13000076733657476</v>
      </c>
      <c r="AS35" s="73">
        <v>0.11300077431236179</v>
      </c>
      <c r="AT35" s="73">
        <v>3.3999986048425912E-2</v>
      </c>
      <c r="AU35" s="73">
        <v>2.85</v>
      </c>
      <c r="AV35" s="73">
        <v>-0.872</v>
      </c>
      <c r="AW35" s="73">
        <v>32</v>
      </c>
      <c r="AX35" s="73" t="s">
        <v>105</v>
      </c>
      <c r="AY35" s="73">
        <v>33.441209999999998</v>
      </c>
      <c r="AZ35" s="73">
        <v>2.1688999999999998</v>
      </c>
      <c r="BA35" s="73">
        <v>89.545482148701595</v>
      </c>
      <c r="BB35" s="73">
        <v>21.6</v>
      </c>
      <c r="BC35" s="73">
        <v>65.400000000000006</v>
      </c>
      <c r="BD35" s="75"/>
      <c r="BE35" s="75">
        <v>2422108</v>
      </c>
      <c r="BF35" s="129"/>
    </row>
    <row r="36" spans="1:58" x14ac:dyDescent="0.25">
      <c r="A36" s="17" t="s">
        <v>385</v>
      </c>
      <c r="B36" t="s">
        <v>8</v>
      </c>
      <c r="C36" s="128" t="s">
        <v>514</v>
      </c>
      <c r="D36" s="73">
        <v>1.3333333333333333</v>
      </c>
      <c r="E36" s="75">
        <v>832508</v>
      </c>
      <c r="F36" s="75">
        <v>440471</v>
      </c>
      <c r="G36" s="75">
        <v>657</v>
      </c>
      <c r="H36" s="73">
        <v>0.125</v>
      </c>
      <c r="I36" s="75"/>
      <c r="J36" s="75">
        <v>0</v>
      </c>
      <c r="K36" s="75">
        <v>0</v>
      </c>
      <c r="L36" s="73">
        <v>-1.9774860266219203</v>
      </c>
      <c r="M36" s="73">
        <v>0.308</v>
      </c>
      <c r="N36" s="73">
        <v>0.61599999999999999</v>
      </c>
      <c r="O36" s="73">
        <v>784.10801062120106</v>
      </c>
      <c r="P36" s="75">
        <v>899829568</v>
      </c>
      <c r="Q36" s="75">
        <v>1270.0999999999999</v>
      </c>
      <c r="R36" s="75">
        <v>1001.3</v>
      </c>
      <c r="S36" s="73">
        <v>10.209351813922886</v>
      </c>
      <c r="T36" s="73">
        <v>128</v>
      </c>
      <c r="U36" s="73">
        <v>0.14399998543818326</v>
      </c>
      <c r="V36" s="73">
        <v>0.8</v>
      </c>
      <c r="W36" s="129">
        <v>110.99999999999999</v>
      </c>
      <c r="X36" s="73">
        <v>59</v>
      </c>
      <c r="Y36" s="73">
        <v>92</v>
      </c>
      <c r="Z36" s="73">
        <v>1.1000000000000001</v>
      </c>
      <c r="AA36" s="73">
        <v>0</v>
      </c>
      <c r="AB36" s="73">
        <v>0</v>
      </c>
      <c r="AC36" s="73">
        <v>73.239999999999995</v>
      </c>
      <c r="AD36" s="73">
        <v>176</v>
      </c>
      <c r="AE36" s="73">
        <v>0.67300000000000004</v>
      </c>
      <c r="AF36" s="73">
        <v>0.38</v>
      </c>
      <c r="AG36" s="75">
        <v>0</v>
      </c>
      <c r="AH36" s="75">
        <v>0</v>
      </c>
      <c r="AI36" s="75">
        <v>0</v>
      </c>
      <c r="AJ36" s="73">
        <v>1</v>
      </c>
      <c r="AK36" s="75">
        <v>1236</v>
      </c>
      <c r="AL36" s="75">
        <v>0</v>
      </c>
      <c r="AM36" s="75"/>
      <c r="AN36" s="73">
        <v>3.0969741744828472</v>
      </c>
      <c r="AO36" s="74"/>
      <c r="AP36" s="73">
        <v>0</v>
      </c>
      <c r="AQ36" s="73">
        <v>4.9996787871000896E-3</v>
      </c>
      <c r="AR36" s="73">
        <v>8.1000256970319928E-2</v>
      </c>
      <c r="AS36" s="73">
        <v>7.4999999999999997E-2</v>
      </c>
      <c r="AT36" s="73">
        <v>2.3999421816780161E-2</v>
      </c>
      <c r="AU36" s="73">
        <v>2.85</v>
      </c>
      <c r="AV36" s="73">
        <v>-0.872</v>
      </c>
      <c r="AW36" s="73">
        <v>32</v>
      </c>
      <c r="AX36" s="73" t="s">
        <v>105</v>
      </c>
      <c r="AY36" s="73">
        <v>33.441209999999998</v>
      </c>
      <c r="AZ36" s="73">
        <v>2.1688999999999998</v>
      </c>
      <c r="BA36" s="73">
        <v>89.545482148701595</v>
      </c>
      <c r="BB36" s="73">
        <v>21.6</v>
      </c>
      <c r="BC36" s="73">
        <v>65.400000000000006</v>
      </c>
      <c r="BD36" s="75"/>
      <c r="BE36" s="75">
        <v>2643179</v>
      </c>
      <c r="BF36" s="129"/>
    </row>
    <row r="37" spans="1:58" x14ac:dyDescent="0.25">
      <c r="A37" s="17" t="s">
        <v>386</v>
      </c>
      <c r="B37" t="s">
        <v>8</v>
      </c>
      <c r="C37" s="128" t="s">
        <v>515</v>
      </c>
      <c r="D37" s="73">
        <v>2</v>
      </c>
      <c r="E37" s="75">
        <v>1765031</v>
      </c>
      <c r="F37" s="75">
        <v>115669</v>
      </c>
      <c r="G37" s="75">
        <v>2885</v>
      </c>
      <c r="H37" s="73">
        <v>0.25</v>
      </c>
      <c r="I37" s="75"/>
      <c r="J37" s="75">
        <v>0</v>
      </c>
      <c r="K37" s="75">
        <v>0</v>
      </c>
      <c r="L37" s="73">
        <v>-1.9774860266219203</v>
      </c>
      <c r="M37" s="73">
        <v>0.32800000000000001</v>
      </c>
      <c r="N37" s="73">
        <v>0.57299999999999995</v>
      </c>
      <c r="O37" s="73">
        <v>784.10801062120106</v>
      </c>
      <c r="P37" s="75">
        <v>899829568</v>
      </c>
      <c r="Q37" s="75">
        <v>1270.0999999999999</v>
      </c>
      <c r="R37" s="75">
        <v>1001.3</v>
      </c>
      <c r="S37" s="73">
        <v>10.209351813922886</v>
      </c>
      <c r="T37" s="73">
        <v>128</v>
      </c>
      <c r="U37" s="73">
        <v>0.27199967265436392</v>
      </c>
      <c r="V37" s="73">
        <v>0.8</v>
      </c>
      <c r="W37" s="129" t="s">
        <v>105</v>
      </c>
      <c r="X37" s="73">
        <v>59</v>
      </c>
      <c r="Y37" s="73">
        <v>92</v>
      </c>
      <c r="Z37" s="73">
        <v>1.1000000000000001</v>
      </c>
      <c r="AA37" s="73">
        <v>0</v>
      </c>
      <c r="AB37" s="73">
        <v>0</v>
      </c>
      <c r="AC37" s="73">
        <v>73.239999999999995</v>
      </c>
      <c r="AD37" s="73">
        <v>176</v>
      </c>
      <c r="AE37" s="73">
        <v>0.67300000000000004</v>
      </c>
      <c r="AF37" s="73">
        <v>0.35</v>
      </c>
      <c r="AG37" s="75">
        <v>0</v>
      </c>
      <c r="AH37" s="75">
        <v>10981.869200129006</v>
      </c>
      <c r="AI37" s="75">
        <v>0</v>
      </c>
      <c r="AJ37" s="73">
        <v>2</v>
      </c>
      <c r="AK37" s="75">
        <v>8387</v>
      </c>
      <c r="AL37" s="75">
        <v>0</v>
      </c>
      <c r="AM37" s="75"/>
      <c r="AN37" s="73">
        <v>9.4498309435569894</v>
      </c>
      <c r="AO37" s="74"/>
      <c r="AP37" s="73">
        <v>0</v>
      </c>
      <c r="AQ37" s="73">
        <v>7.0005433634740604E-3</v>
      </c>
      <c r="AR37" s="73">
        <v>0.10699927972748788</v>
      </c>
      <c r="AS37" s="73">
        <v>6.8999940428589229E-2</v>
      </c>
      <c r="AT37" s="73">
        <v>0.14300026897394563</v>
      </c>
      <c r="AU37" s="73">
        <v>2.85</v>
      </c>
      <c r="AV37" s="73">
        <v>-0.872</v>
      </c>
      <c r="AW37" s="73">
        <v>32</v>
      </c>
      <c r="AX37" s="73" t="s">
        <v>105</v>
      </c>
      <c r="AY37" s="73">
        <v>33.441209999999998</v>
      </c>
      <c r="AZ37" s="73">
        <v>2.1688999999999998</v>
      </c>
      <c r="BA37" s="73">
        <v>89.545482148701595</v>
      </c>
      <c r="BB37" s="73">
        <v>21.6</v>
      </c>
      <c r="BC37" s="73">
        <v>65.400000000000006</v>
      </c>
      <c r="BD37" s="75"/>
      <c r="BE37" s="75">
        <v>2338349</v>
      </c>
      <c r="BF37" s="129"/>
    </row>
    <row r="38" spans="1:58" x14ac:dyDescent="0.25">
      <c r="A38" s="17" t="s">
        <v>387</v>
      </c>
      <c r="B38" t="s">
        <v>8</v>
      </c>
      <c r="C38" s="128" t="s">
        <v>516</v>
      </c>
      <c r="D38" s="73">
        <v>3.3333333333333335</v>
      </c>
      <c r="E38" s="75">
        <v>1003088</v>
      </c>
      <c r="F38" s="75">
        <v>234420</v>
      </c>
      <c r="G38" s="75">
        <v>2547</v>
      </c>
      <c r="H38" s="73">
        <v>0.25</v>
      </c>
      <c r="I38" s="75"/>
      <c r="J38" s="75">
        <v>0</v>
      </c>
      <c r="K38" s="75">
        <v>0</v>
      </c>
      <c r="L38" s="73">
        <v>-1.9774860266219203</v>
      </c>
      <c r="M38" s="73">
        <v>0.313</v>
      </c>
      <c r="N38" s="73">
        <v>0.624</v>
      </c>
      <c r="O38" s="73">
        <v>784.10801062120106</v>
      </c>
      <c r="P38" s="75">
        <v>899829568</v>
      </c>
      <c r="Q38" s="75">
        <v>1270.0999999999999</v>
      </c>
      <c r="R38" s="75">
        <v>1001.3</v>
      </c>
      <c r="S38" s="73">
        <v>10.209351813922886</v>
      </c>
      <c r="T38" s="73">
        <v>128</v>
      </c>
      <c r="U38" s="73">
        <v>0.11200028153153153</v>
      </c>
      <c r="V38" s="73">
        <v>0.8</v>
      </c>
      <c r="W38" s="129">
        <v>103.50000000000001</v>
      </c>
      <c r="X38" s="73">
        <v>59</v>
      </c>
      <c r="Y38" s="73">
        <v>92</v>
      </c>
      <c r="Z38" s="73">
        <v>1.1000000000000001</v>
      </c>
      <c r="AA38" s="73">
        <v>0</v>
      </c>
      <c r="AB38" s="73">
        <v>1</v>
      </c>
      <c r="AC38" s="73">
        <v>73.239999999999995</v>
      </c>
      <c r="AD38" s="73">
        <v>176</v>
      </c>
      <c r="AE38" s="73">
        <v>0.67300000000000004</v>
      </c>
      <c r="AF38" s="73">
        <v>0.45</v>
      </c>
      <c r="AG38" s="75">
        <v>0</v>
      </c>
      <c r="AH38" s="75">
        <v>0</v>
      </c>
      <c r="AI38" s="75">
        <v>0</v>
      </c>
      <c r="AJ38" s="73">
        <v>2</v>
      </c>
      <c r="AK38" s="75">
        <v>12328</v>
      </c>
      <c r="AL38" s="75">
        <v>0</v>
      </c>
      <c r="AM38" s="75"/>
      <c r="AN38" s="73">
        <v>5.1616923146986613</v>
      </c>
      <c r="AO38" s="74"/>
      <c r="AP38" s="73">
        <v>0</v>
      </c>
      <c r="AQ38" s="73">
        <v>2.9995156061754001E-3</v>
      </c>
      <c r="AR38" s="73">
        <v>9.2999474204993812E-2</v>
      </c>
      <c r="AS38" s="73">
        <v>7.4000471973470122E-2</v>
      </c>
      <c r="AT38" s="73">
        <v>7.200079490268653E-2</v>
      </c>
      <c r="AU38" s="73">
        <v>2.85</v>
      </c>
      <c r="AV38" s="73">
        <v>-0.872</v>
      </c>
      <c r="AW38" s="73">
        <v>32</v>
      </c>
      <c r="AX38" s="73" t="s">
        <v>105</v>
      </c>
      <c r="AY38" s="73">
        <v>33.441209999999998</v>
      </c>
      <c r="AZ38" s="73">
        <v>2.1688999999999998</v>
      </c>
      <c r="BA38" s="73">
        <v>89.545482148701595</v>
      </c>
      <c r="BB38" s="73">
        <v>21.6</v>
      </c>
      <c r="BC38" s="73">
        <v>65.400000000000006</v>
      </c>
      <c r="BD38" s="75"/>
      <c r="BE38" s="75">
        <v>2036209</v>
      </c>
      <c r="BF38" s="129"/>
    </row>
    <row r="39" spans="1:58" x14ac:dyDescent="0.25">
      <c r="A39" s="17" t="s">
        <v>388</v>
      </c>
      <c r="B39" t="s">
        <v>8</v>
      </c>
      <c r="C39" s="128" t="s">
        <v>517</v>
      </c>
      <c r="D39" s="73">
        <v>3.3333333333333335</v>
      </c>
      <c r="E39" s="75">
        <v>308263</v>
      </c>
      <c r="F39" s="75">
        <v>36553</v>
      </c>
      <c r="G39" s="75">
        <v>585</v>
      </c>
      <c r="H39" s="73">
        <v>0</v>
      </c>
      <c r="I39" s="75"/>
      <c r="J39" s="75">
        <v>3</v>
      </c>
      <c r="K39" s="75">
        <v>48</v>
      </c>
      <c r="L39" s="73">
        <v>-1.9774860266219203</v>
      </c>
      <c r="M39" s="73">
        <v>0.32</v>
      </c>
      <c r="N39" s="73">
        <v>0.61199999999999999</v>
      </c>
      <c r="O39" s="73">
        <v>784.10801062120106</v>
      </c>
      <c r="P39" s="75">
        <v>899829568</v>
      </c>
      <c r="Q39" s="75">
        <v>1270.0999999999999</v>
      </c>
      <c r="R39" s="75">
        <v>1001.3</v>
      </c>
      <c r="S39" s="73">
        <v>10.209351813922886</v>
      </c>
      <c r="T39" s="73">
        <v>128</v>
      </c>
      <c r="U39" s="73">
        <v>0.24720235591081194</v>
      </c>
      <c r="V39" s="73">
        <v>0.8</v>
      </c>
      <c r="W39" s="129">
        <v>87.999999999999986</v>
      </c>
      <c r="X39" s="73">
        <v>59</v>
      </c>
      <c r="Y39" s="73">
        <v>92</v>
      </c>
      <c r="Z39" s="73">
        <v>1.1000000000000001</v>
      </c>
      <c r="AA39" s="73">
        <v>0</v>
      </c>
      <c r="AB39" s="73">
        <v>0</v>
      </c>
      <c r="AC39" s="73">
        <v>73.239999999999995</v>
      </c>
      <c r="AD39" s="73">
        <v>176</v>
      </c>
      <c r="AE39" s="73">
        <v>0.67300000000000004</v>
      </c>
      <c r="AF39" s="73">
        <v>0.3</v>
      </c>
      <c r="AG39" s="75">
        <v>0</v>
      </c>
      <c r="AH39" s="75">
        <v>0</v>
      </c>
      <c r="AI39" s="75">
        <v>0</v>
      </c>
      <c r="AJ39" s="73">
        <v>2</v>
      </c>
      <c r="AK39" s="75">
        <v>15282</v>
      </c>
      <c r="AL39" s="75">
        <v>0</v>
      </c>
      <c r="AM39" s="75"/>
      <c r="AN39" s="73">
        <v>12.229178782217053</v>
      </c>
      <c r="AO39" s="74"/>
      <c r="AP39" s="73">
        <v>0</v>
      </c>
      <c r="AQ39" s="73">
        <v>6.0010641062126484E-3</v>
      </c>
      <c r="AR39" s="73">
        <v>0</v>
      </c>
      <c r="AS39" s="73">
        <v>4.0002969598732972E-2</v>
      </c>
      <c r="AT39" s="73">
        <v>0.20699959168017421</v>
      </c>
      <c r="AU39" s="73">
        <v>2.85</v>
      </c>
      <c r="AV39" s="73">
        <v>-0.872</v>
      </c>
      <c r="AW39" s="73">
        <v>32</v>
      </c>
      <c r="AX39" s="73" t="s">
        <v>105</v>
      </c>
      <c r="AY39" s="73">
        <v>33.441209999999998</v>
      </c>
      <c r="AZ39" s="73">
        <v>2.1688999999999998</v>
      </c>
      <c r="BA39" s="73">
        <v>89.545482148701595</v>
      </c>
      <c r="BB39" s="73">
        <v>21.6</v>
      </c>
      <c r="BC39" s="73">
        <v>65.400000000000006</v>
      </c>
      <c r="BD39" s="75"/>
      <c r="BE39" s="75">
        <v>674793</v>
      </c>
      <c r="BF39" s="129"/>
    </row>
    <row r="40" spans="1:58" x14ac:dyDescent="0.25">
      <c r="A40" s="17" t="s">
        <v>389</v>
      </c>
      <c r="B40" t="s">
        <v>8</v>
      </c>
      <c r="C40" s="128" t="s">
        <v>518</v>
      </c>
      <c r="D40" s="73">
        <v>3.3333333333333335</v>
      </c>
      <c r="E40" s="75">
        <v>151789</v>
      </c>
      <c r="F40" s="75">
        <v>37632</v>
      </c>
      <c r="G40" s="75">
        <v>1481</v>
      </c>
      <c r="H40" s="73">
        <v>0</v>
      </c>
      <c r="I40" s="75"/>
      <c r="J40" s="75">
        <v>4</v>
      </c>
      <c r="K40" s="75">
        <v>101</v>
      </c>
      <c r="L40" s="73">
        <v>-1.9774860266219203</v>
      </c>
      <c r="M40" s="73">
        <v>0.35899999999999999</v>
      </c>
      <c r="N40" s="73">
        <v>0.55000000000000004</v>
      </c>
      <c r="O40" s="73">
        <v>784.10801062120106</v>
      </c>
      <c r="P40" s="75">
        <v>899829568</v>
      </c>
      <c r="Q40" s="75">
        <v>1270.0999999999999</v>
      </c>
      <c r="R40" s="75">
        <v>1001.3</v>
      </c>
      <c r="S40" s="73">
        <v>10.209351813922886</v>
      </c>
      <c r="T40" s="73">
        <v>128</v>
      </c>
      <c r="U40" s="73">
        <v>0.16999595917004867</v>
      </c>
      <c r="V40" s="73">
        <v>0.8</v>
      </c>
      <c r="W40" s="129">
        <v>94.5</v>
      </c>
      <c r="X40" s="73">
        <v>59</v>
      </c>
      <c r="Y40" s="73">
        <v>92</v>
      </c>
      <c r="Z40" s="73">
        <v>1.1000000000000001</v>
      </c>
      <c r="AA40" s="73">
        <v>0</v>
      </c>
      <c r="AB40" s="73">
        <v>3</v>
      </c>
      <c r="AC40" s="73">
        <v>73.239999999999995</v>
      </c>
      <c r="AD40" s="73">
        <v>176</v>
      </c>
      <c r="AE40" s="73">
        <v>0.67300000000000004</v>
      </c>
      <c r="AF40" s="73">
        <v>0.43</v>
      </c>
      <c r="AG40" s="75">
        <v>0</v>
      </c>
      <c r="AH40" s="75">
        <v>0</v>
      </c>
      <c r="AI40" s="75">
        <v>0</v>
      </c>
      <c r="AJ40" s="73">
        <v>2</v>
      </c>
      <c r="AK40" s="75">
        <v>10809</v>
      </c>
      <c r="AL40" s="75">
        <v>0</v>
      </c>
      <c r="AM40" s="75"/>
      <c r="AN40" s="73">
        <v>10.720209583158939</v>
      </c>
      <c r="AO40" s="74"/>
      <c r="AP40" s="73">
        <v>0</v>
      </c>
      <c r="AQ40" s="73">
        <v>6.9990233920848256E-3</v>
      </c>
      <c r="AR40" s="73">
        <v>0</v>
      </c>
      <c r="AS40" s="73">
        <v>0.14200344138027252</v>
      </c>
      <c r="AT40" s="73">
        <v>3.8002449270644403E-2</v>
      </c>
      <c r="AU40" s="73">
        <v>2.85</v>
      </c>
      <c r="AV40" s="73">
        <v>-0.872</v>
      </c>
      <c r="AW40" s="73">
        <v>32</v>
      </c>
      <c r="AX40" s="73" t="s">
        <v>105</v>
      </c>
      <c r="AY40" s="73">
        <v>33.441209999999998</v>
      </c>
      <c r="AZ40" s="73">
        <v>2.1688999999999998</v>
      </c>
      <c r="BA40" s="73">
        <v>89.545482148701595</v>
      </c>
      <c r="BB40" s="73">
        <v>21.6</v>
      </c>
      <c r="BC40" s="73">
        <v>65.400000000000006</v>
      </c>
      <c r="BD40" s="75"/>
      <c r="BE40" s="75">
        <v>542304</v>
      </c>
      <c r="BF40" s="129"/>
    </row>
    <row r="41" spans="1:58" x14ac:dyDescent="0.25">
      <c r="A41" s="17" t="s">
        <v>390</v>
      </c>
      <c r="B41" t="s">
        <v>8</v>
      </c>
      <c r="C41" s="128" t="s">
        <v>519</v>
      </c>
      <c r="D41" s="73">
        <v>3.3333333333333335</v>
      </c>
      <c r="E41" s="75">
        <v>404</v>
      </c>
      <c r="F41" s="75">
        <v>0</v>
      </c>
      <c r="G41" s="75">
        <v>0</v>
      </c>
      <c r="H41" s="73">
        <v>0</v>
      </c>
      <c r="I41" s="75"/>
      <c r="J41" s="75">
        <v>4</v>
      </c>
      <c r="K41" s="75">
        <v>185</v>
      </c>
      <c r="L41" s="73">
        <v>-1.9774860266219203</v>
      </c>
      <c r="M41" s="73">
        <v>0.35899999999999999</v>
      </c>
      <c r="N41" s="73">
        <v>0.47899999999999998</v>
      </c>
      <c r="O41" s="73">
        <v>784.10801062120106</v>
      </c>
      <c r="P41" s="75">
        <v>899829568</v>
      </c>
      <c r="Q41" s="75">
        <v>1270.0999999999999</v>
      </c>
      <c r="R41" s="75">
        <v>1001.3</v>
      </c>
      <c r="S41" s="73">
        <v>10.209351813922886</v>
      </c>
      <c r="T41" s="73">
        <v>128</v>
      </c>
      <c r="U41" s="73">
        <v>3.6393187760582292E-2</v>
      </c>
      <c r="V41" s="73">
        <v>0.8</v>
      </c>
      <c r="W41" s="129">
        <v>47</v>
      </c>
      <c r="X41" s="73">
        <v>59</v>
      </c>
      <c r="Y41" s="73">
        <v>92</v>
      </c>
      <c r="Z41" s="73">
        <v>1.1000000000000001</v>
      </c>
      <c r="AA41" s="73">
        <v>0</v>
      </c>
      <c r="AB41" s="73">
        <v>0</v>
      </c>
      <c r="AC41" s="73">
        <v>73.239999999999995</v>
      </c>
      <c r="AD41" s="73">
        <v>176</v>
      </c>
      <c r="AE41" s="73">
        <v>0.67300000000000004</v>
      </c>
      <c r="AF41" s="73">
        <v>0.33</v>
      </c>
      <c r="AG41" s="75">
        <v>0</v>
      </c>
      <c r="AH41" s="75">
        <v>318.13079987099388</v>
      </c>
      <c r="AI41" s="75">
        <v>0</v>
      </c>
      <c r="AJ41" s="73">
        <v>2</v>
      </c>
      <c r="AK41" s="75">
        <v>28650</v>
      </c>
      <c r="AL41" s="75">
        <v>0</v>
      </c>
      <c r="AM41" s="75"/>
      <c r="AN41" s="73">
        <v>3.8907594463150024</v>
      </c>
      <c r="AO41" s="74"/>
      <c r="AP41" s="73">
        <v>0</v>
      </c>
      <c r="AQ41" s="73">
        <v>1.9952612545205139E-3</v>
      </c>
      <c r="AR41" s="73">
        <v>0</v>
      </c>
      <c r="AS41" s="73">
        <v>0.11896745230078563</v>
      </c>
      <c r="AT41" s="73">
        <v>0.23201147275221348</v>
      </c>
      <c r="AU41" s="73">
        <v>2.85</v>
      </c>
      <c r="AV41" s="73">
        <v>-0.872</v>
      </c>
      <c r="AW41" s="73">
        <v>32</v>
      </c>
      <c r="AX41" s="73" t="s">
        <v>105</v>
      </c>
      <c r="AY41" s="73">
        <v>33.441209999999998</v>
      </c>
      <c r="AZ41" s="73">
        <v>2.1688999999999998</v>
      </c>
      <c r="BA41" s="73">
        <v>89.545482148701595</v>
      </c>
      <c r="BB41" s="73">
        <v>21.6</v>
      </c>
      <c r="BC41" s="73">
        <v>65.400000000000006</v>
      </c>
      <c r="BD41" s="75"/>
      <c r="BE41" s="75">
        <v>67739</v>
      </c>
      <c r="BF41" s="129"/>
    </row>
    <row r="42" spans="1:58" x14ac:dyDescent="0.25">
      <c r="A42" s="17" t="s">
        <v>391</v>
      </c>
      <c r="B42" t="s">
        <v>8</v>
      </c>
      <c r="C42" s="128" t="s">
        <v>520</v>
      </c>
      <c r="D42" s="73">
        <v>1.5</v>
      </c>
      <c r="E42" s="75">
        <v>119169</v>
      </c>
      <c r="F42" s="75">
        <v>0</v>
      </c>
      <c r="G42" s="75">
        <v>3115</v>
      </c>
      <c r="H42" s="73">
        <v>0</v>
      </c>
      <c r="I42" s="75"/>
      <c r="J42" s="75">
        <v>0</v>
      </c>
      <c r="K42" s="75">
        <v>3</v>
      </c>
      <c r="L42" s="73">
        <v>-1.9774860266219203</v>
      </c>
      <c r="M42" s="73">
        <v>0.56899999999999995</v>
      </c>
      <c r="N42" s="73">
        <v>0.23100000000000001</v>
      </c>
      <c r="O42" s="73">
        <v>784.10801062120106</v>
      </c>
      <c r="P42" s="75">
        <v>899829568</v>
      </c>
      <c r="Q42" s="75">
        <v>1270.0999999999999</v>
      </c>
      <c r="R42" s="75">
        <v>1001.3</v>
      </c>
      <c r="S42" s="73">
        <v>10.209351813922886</v>
      </c>
      <c r="T42" s="73">
        <v>128</v>
      </c>
      <c r="U42" s="73">
        <v>0.12799938704444455</v>
      </c>
      <c r="V42" s="73">
        <v>0.8</v>
      </c>
      <c r="W42" s="129">
        <v>114.99999999999999</v>
      </c>
      <c r="X42" s="73">
        <v>59</v>
      </c>
      <c r="Y42" s="73">
        <v>92</v>
      </c>
      <c r="Z42" s="73">
        <v>1.1000000000000001</v>
      </c>
      <c r="AA42" s="73">
        <v>0</v>
      </c>
      <c r="AB42" s="73">
        <v>0</v>
      </c>
      <c r="AC42" s="73">
        <v>73.239999999999995</v>
      </c>
      <c r="AD42" s="73">
        <v>176</v>
      </c>
      <c r="AE42" s="73">
        <v>0.67300000000000004</v>
      </c>
      <c r="AF42" s="73">
        <v>0.4</v>
      </c>
      <c r="AG42" s="75">
        <v>0</v>
      </c>
      <c r="AH42" s="75">
        <v>34700</v>
      </c>
      <c r="AI42" s="75">
        <v>0</v>
      </c>
      <c r="AJ42" s="73">
        <v>1</v>
      </c>
      <c r="AK42" s="75">
        <v>39625</v>
      </c>
      <c r="AL42" s="75">
        <v>0</v>
      </c>
      <c r="AM42" s="75"/>
      <c r="AN42" s="73">
        <v>9.1322348728564631</v>
      </c>
      <c r="AO42" s="74"/>
      <c r="AP42" s="73">
        <v>0</v>
      </c>
      <c r="AQ42" s="73">
        <v>4.0003356925056646E-3</v>
      </c>
      <c r="AR42" s="73">
        <v>0.1120000745983346</v>
      </c>
      <c r="AS42" s="73">
        <v>5.4999953376040883E-2</v>
      </c>
      <c r="AT42" s="73">
        <v>0.21399930996540503</v>
      </c>
      <c r="AU42" s="73">
        <v>2.85</v>
      </c>
      <c r="AV42" s="73">
        <v>-0.872</v>
      </c>
      <c r="AW42" s="73">
        <v>32</v>
      </c>
      <c r="AX42" s="73" t="s">
        <v>105</v>
      </c>
      <c r="AY42" s="73">
        <v>33.441209999999998</v>
      </c>
      <c r="AZ42" s="73">
        <v>2.1688999999999998</v>
      </c>
      <c r="BA42" s="73">
        <v>89.545482148701595</v>
      </c>
      <c r="BB42" s="73">
        <v>21.6</v>
      </c>
      <c r="BC42" s="73">
        <v>65.400000000000006</v>
      </c>
      <c r="BD42" s="75"/>
      <c r="BE42" s="75">
        <v>1810366</v>
      </c>
      <c r="BF42" s="129"/>
    </row>
    <row r="43" spans="1:58" x14ac:dyDescent="0.25">
      <c r="A43" s="17" t="s">
        <v>392</v>
      </c>
      <c r="B43" t="s">
        <v>10</v>
      </c>
      <c r="C43" s="128" t="s">
        <v>521</v>
      </c>
      <c r="D43" s="73">
        <v>2.6666666666666665</v>
      </c>
      <c r="E43" s="75">
        <v>180010</v>
      </c>
      <c r="F43" s="75">
        <v>27289</v>
      </c>
      <c r="G43" s="75">
        <v>0</v>
      </c>
      <c r="H43" s="73">
        <v>0</v>
      </c>
      <c r="I43" s="75"/>
      <c r="J43" s="75">
        <v>0</v>
      </c>
      <c r="K43" s="75">
        <v>0</v>
      </c>
      <c r="L43" s="73">
        <v>-1.1266924784215921</v>
      </c>
      <c r="M43" s="73">
        <v>0.48699999999999999</v>
      </c>
      <c r="N43" s="73">
        <v>0.54900000000000004</v>
      </c>
      <c r="O43" s="73">
        <v>0</v>
      </c>
      <c r="P43" s="75">
        <v>269401635</v>
      </c>
      <c r="Q43" s="75">
        <v>381.05</v>
      </c>
      <c r="R43" s="75">
        <v>408.31</v>
      </c>
      <c r="S43" s="73">
        <v>10.836079689929695</v>
      </c>
      <c r="T43" s="73">
        <v>84</v>
      </c>
      <c r="U43" s="73">
        <v>0.1040046805955442</v>
      </c>
      <c r="V43" s="73">
        <v>1.3</v>
      </c>
      <c r="W43" s="129">
        <v>72.413836220516231</v>
      </c>
      <c r="X43" s="73">
        <v>75</v>
      </c>
      <c r="Y43" s="73">
        <v>794</v>
      </c>
      <c r="Z43" s="73">
        <v>1.1000000000000001</v>
      </c>
      <c r="AA43" s="73" t="s">
        <v>105</v>
      </c>
      <c r="AB43" s="73" t="s">
        <v>105</v>
      </c>
      <c r="AC43" s="73">
        <v>128.91999999999999</v>
      </c>
      <c r="AD43" s="73">
        <v>80</v>
      </c>
      <c r="AE43" s="73">
        <v>0.64400000000000002</v>
      </c>
      <c r="AF43" s="73">
        <v>0.36</v>
      </c>
      <c r="AG43" s="75">
        <v>0</v>
      </c>
      <c r="AH43" s="75">
        <v>0</v>
      </c>
      <c r="AI43" s="75">
        <v>0</v>
      </c>
      <c r="AJ43" s="73">
        <v>2</v>
      </c>
      <c r="AK43" s="75">
        <v>0</v>
      </c>
      <c r="AL43" s="75">
        <v>55321</v>
      </c>
      <c r="AM43" s="75"/>
      <c r="AN43" s="73">
        <v>3.5842293906810032</v>
      </c>
      <c r="AO43" s="74"/>
      <c r="AP43" s="73">
        <v>0</v>
      </c>
      <c r="AQ43" s="73">
        <v>1.1997736276174308E-2</v>
      </c>
      <c r="AR43" s="73">
        <v>1.9996227126957179E-2</v>
      </c>
      <c r="AS43" s="73">
        <v>6.5996981701565746E-2</v>
      </c>
      <c r="AT43" s="73">
        <v>5.7998490850782874E-2</v>
      </c>
      <c r="AU43" s="73">
        <v>3.06666666666667</v>
      </c>
      <c r="AV43" s="73">
        <v>-0.93200000000000005</v>
      </c>
      <c r="AW43" s="73">
        <v>30</v>
      </c>
      <c r="AX43" s="73" t="s">
        <v>105</v>
      </c>
      <c r="AY43" s="73">
        <v>58.613909999999997</v>
      </c>
      <c r="AZ43" s="73">
        <v>5.3691000000000004</v>
      </c>
      <c r="BA43" s="73">
        <v>111.06236031798301</v>
      </c>
      <c r="BB43" s="73">
        <v>26.6</v>
      </c>
      <c r="BC43" s="73">
        <v>49.6</v>
      </c>
      <c r="BD43" s="75"/>
      <c r="BE43" s="75">
        <v>430668</v>
      </c>
      <c r="BF43" s="129"/>
    </row>
    <row r="44" spans="1:58" x14ac:dyDescent="0.25">
      <c r="A44" s="17" t="s">
        <v>393</v>
      </c>
      <c r="B44" t="s">
        <v>10</v>
      </c>
      <c r="C44" s="128" t="s">
        <v>522</v>
      </c>
      <c r="D44" s="73">
        <v>2.3333333333333335</v>
      </c>
      <c r="E44" s="75">
        <v>129250</v>
      </c>
      <c r="F44" s="75">
        <v>60820</v>
      </c>
      <c r="G44" s="75">
        <v>15</v>
      </c>
      <c r="H44" s="73">
        <v>0</v>
      </c>
      <c r="I44" s="75"/>
      <c r="J44" s="75">
        <v>0</v>
      </c>
      <c r="K44" s="75">
        <v>0</v>
      </c>
      <c r="L44" s="73">
        <v>-1.1266924784215921</v>
      </c>
      <c r="M44" s="73">
        <v>0.48699999999999999</v>
      </c>
      <c r="N44" s="73">
        <v>0.47199999999999998</v>
      </c>
      <c r="O44" s="73">
        <v>0</v>
      </c>
      <c r="P44" s="75">
        <v>269401635</v>
      </c>
      <c r="Q44" s="75">
        <v>381.05</v>
      </c>
      <c r="R44" s="75">
        <v>408.31</v>
      </c>
      <c r="S44" s="73">
        <v>10.836079689929695</v>
      </c>
      <c r="T44" s="73">
        <v>84</v>
      </c>
      <c r="U44" s="73">
        <v>0.12799534864404669</v>
      </c>
      <c r="V44" s="73">
        <v>1.3</v>
      </c>
      <c r="W44" s="129">
        <v>71.242716990622142</v>
      </c>
      <c r="X44" s="73">
        <v>75</v>
      </c>
      <c r="Y44" s="73">
        <v>794</v>
      </c>
      <c r="Z44" s="73">
        <v>1.1000000000000001</v>
      </c>
      <c r="AA44" s="73" t="s">
        <v>105</v>
      </c>
      <c r="AB44" s="73" t="s">
        <v>105</v>
      </c>
      <c r="AC44" s="73">
        <v>128.91999999999999</v>
      </c>
      <c r="AD44" s="73">
        <v>80</v>
      </c>
      <c r="AE44" s="73">
        <v>0.64400000000000002</v>
      </c>
      <c r="AF44" s="73">
        <v>0.31</v>
      </c>
      <c r="AG44" s="75">
        <v>0</v>
      </c>
      <c r="AH44" s="75">
        <v>0</v>
      </c>
      <c r="AI44" s="75">
        <v>0</v>
      </c>
      <c r="AJ44" s="73">
        <v>1</v>
      </c>
      <c r="AK44" s="75">
        <v>0</v>
      </c>
      <c r="AL44" s="75">
        <v>0</v>
      </c>
      <c r="AM44" s="75"/>
      <c r="AN44" s="73">
        <v>2.2058262307594454</v>
      </c>
      <c r="AO44" s="74"/>
      <c r="AP44" s="73">
        <v>0</v>
      </c>
      <c r="AQ44" s="73">
        <v>1.1995929271085103E-2</v>
      </c>
      <c r="AR44" s="73">
        <v>4.9993639486070477E-3</v>
      </c>
      <c r="AS44" s="73">
        <v>7.7000381630835765E-2</v>
      </c>
      <c r="AT44" s="73">
        <v>3.4995547640249335E-2</v>
      </c>
      <c r="AU44" s="73">
        <v>3.06666666666667</v>
      </c>
      <c r="AV44" s="73">
        <v>-0.93200000000000005</v>
      </c>
      <c r="AW44" s="73">
        <v>30</v>
      </c>
      <c r="AX44" s="73" t="s">
        <v>105</v>
      </c>
      <c r="AY44" s="73">
        <v>58.613909999999997</v>
      </c>
      <c r="AZ44" s="73">
        <v>5.3691000000000004</v>
      </c>
      <c r="BA44" s="73">
        <v>111.06236031798301</v>
      </c>
      <c r="BB44" s="73">
        <v>26.6</v>
      </c>
      <c r="BC44" s="73">
        <v>49.6</v>
      </c>
      <c r="BD44" s="75"/>
      <c r="BE44" s="75">
        <v>294109</v>
      </c>
      <c r="BF44" s="129"/>
    </row>
    <row r="45" spans="1:58" x14ac:dyDescent="0.25">
      <c r="A45" s="17" t="s">
        <v>394</v>
      </c>
      <c r="B45" t="s">
        <v>10</v>
      </c>
      <c r="C45" s="128" t="s">
        <v>523</v>
      </c>
      <c r="D45" s="73">
        <v>2.6666666666666665</v>
      </c>
      <c r="E45" s="75">
        <v>170249</v>
      </c>
      <c r="F45" s="75">
        <v>63811</v>
      </c>
      <c r="G45" s="75">
        <v>2</v>
      </c>
      <c r="H45" s="73">
        <v>0</v>
      </c>
      <c r="I45" s="75"/>
      <c r="J45" s="75">
        <v>0</v>
      </c>
      <c r="K45" s="75">
        <v>0</v>
      </c>
      <c r="L45" s="73">
        <v>-1.1266924784215921</v>
      </c>
      <c r="M45" s="73">
        <v>0.48699999999999999</v>
      </c>
      <c r="N45" s="73">
        <v>0.50800000000000001</v>
      </c>
      <c r="O45" s="73">
        <v>0</v>
      </c>
      <c r="P45" s="75">
        <v>269401635</v>
      </c>
      <c r="Q45" s="75">
        <v>381.05</v>
      </c>
      <c r="R45" s="75">
        <v>408.31</v>
      </c>
      <c r="S45" s="73">
        <v>10.836079689929695</v>
      </c>
      <c r="T45" s="73">
        <v>84</v>
      </c>
      <c r="U45" s="73">
        <v>0.16100876473696679</v>
      </c>
      <c r="V45" s="73">
        <v>1.3</v>
      </c>
      <c r="W45" s="129">
        <v>85.365315352070056</v>
      </c>
      <c r="X45" s="73">
        <v>75</v>
      </c>
      <c r="Y45" s="73">
        <v>794</v>
      </c>
      <c r="Z45" s="73">
        <v>1.1000000000000001</v>
      </c>
      <c r="AA45" s="73" t="s">
        <v>105</v>
      </c>
      <c r="AB45" s="73" t="s">
        <v>105</v>
      </c>
      <c r="AC45" s="73">
        <v>128.91999999999999</v>
      </c>
      <c r="AD45" s="73">
        <v>80</v>
      </c>
      <c r="AE45" s="73">
        <v>0.64400000000000002</v>
      </c>
      <c r="AF45" s="73">
        <v>0.35</v>
      </c>
      <c r="AG45" s="75">
        <v>0</v>
      </c>
      <c r="AH45" s="75">
        <v>0</v>
      </c>
      <c r="AI45" s="75">
        <v>0</v>
      </c>
      <c r="AJ45" s="73">
        <v>2</v>
      </c>
      <c r="AK45" s="75">
        <v>0</v>
      </c>
      <c r="AL45" s="75">
        <v>0</v>
      </c>
      <c r="AM45" s="75"/>
      <c r="AN45" s="73">
        <v>3.6391239311468824</v>
      </c>
      <c r="AO45" s="74"/>
      <c r="AP45" s="73">
        <v>0</v>
      </c>
      <c r="AQ45" s="73">
        <v>8.0038400571543385E-3</v>
      </c>
      <c r="AR45" s="73">
        <v>1.0995512491348709E-2</v>
      </c>
      <c r="AS45" s="73">
        <v>6.3003728427585892E-2</v>
      </c>
      <c r="AT45" s="73">
        <v>1.7994686432542251E-2</v>
      </c>
      <c r="AU45" s="73">
        <v>3.06666666666667</v>
      </c>
      <c r="AV45" s="73">
        <v>-0.93200000000000005</v>
      </c>
      <c r="AW45" s="73">
        <v>30</v>
      </c>
      <c r="AX45" s="73" t="s">
        <v>105</v>
      </c>
      <c r="AY45" s="73">
        <v>58.613909999999997</v>
      </c>
      <c r="AZ45" s="73">
        <v>5.3691000000000004</v>
      </c>
      <c r="BA45" s="73">
        <v>111.06236031798301</v>
      </c>
      <c r="BB45" s="73">
        <v>26.6</v>
      </c>
      <c r="BC45" s="73">
        <v>49.6</v>
      </c>
      <c r="BD45" s="75"/>
      <c r="BE45" s="75">
        <v>325897</v>
      </c>
      <c r="BF45" s="129"/>
    </row>
    <row r="46" spans="1:58" x14ac:dyDescent="0.25">
      <c r="A46" s="17" t="s">
        <v>395</v>
      </c>
      <c r="B46" t="s">
        <v>10</v>
      </c>
      <c r="C46" s="128" t="s">
        <v>524</v>
      </c>
      <c r="D46" s="73">
        <v>2.6666666666666665</v>
      </c>
      <c r="E46" s="75">
        <v>136934</v>
      </c>
      <c r="F46" s="75">
        <v>95145</v>
      </c>
      <c r="G46" s="75">
        <v>469</v>
      </c>
      <c r="H46" s="73">
        <v>0.21875</v>
      </c>
      <c r="I46" s="75"/>
      <c r="J46" s="75">
        <v>0</v>
      </c>
      <c r="K46" s="75">
        <v>0</v>
      </c>
      <c r="L46" s="73">
        <v>-1.1266924784215921</v>
      </c>
      <c r="M46" s="73">
        <v>0.48699999999999999</v>
      </c>
      <c r="N46" s="73">
        <v>0.57199999999999995</v>
      </c>
      <c r="O46" s="73">
        <v>0</v>
      </c>
      <c r="P46" s="75">
        <v>269401635</v>
      </c>
      <c r="Q46" s="75">
        <v>381.05</v>
      </c>
      <c r="R46" s="75">
        <v>408.31</v>
      </c>
      <c r="S46" s="73">
        <v>10.836079689929695</v>
      </c>
      <c r="T46" s="73">
        <v>84</v>
      </c>
      <c r="U46" s="73">
        <v>0.17499447269511387</v>
      </c>
      <c r="V46" s="73">
        <v>1.3</v>
      </c>
      <c r="W46" s="129">
        <v>64.110505427026425</v>
      </c>
      <c r="X46" s="73">
        <v>75</v>
      </c>
      <c r="Y46" s="73">
        <v>794</v>
      </c>
      <c r="Z46" s="73">
        <v>1.1000000000000001</v>
      </c>
      <c r="AA46" s="73" t="s">
        <v>105</v>
      </c>
      <c r="AB46" s="73" t="s">
        <v>105</v>
      </c>
      <c r="AC46" s="73">
        <v>128.91999999999999</v>
      </c>
      <c r="AD46" s="73">
        <v>80</v>
      </c>
      <c r="AE46" s="73">
        <v>0.64400000000000002</v>
      </c>
      <c r="AF46" s="73">
        <v>0.3</v>
      </c>
      <c r="AG46" s="75">
        <v>0</v>
      </c>
      <c r="AH46" s="75">
        <v>0</v>
      </c>
      <c r="AI46" s="75">
        <v>0</v>
      </c>
      <c r="AJ46" s="73">
        <v>2</v>
      </c>
      <c r="AK46" s="75">
        <v>0</v>
      </c>
      <c r="AL46" s="75">
        <v>0</v>
      </c>
      <c r="AM46" s="75"/>
      <c r="AN46" s="73">
        <v>4.0802275446398344</v>
      </c>
      <c r="AO46" s="74"/>
      <c r="AP46" s="73">
        <v>0</v>
      </c>
      <c r="AQ46" s="73">
        <v>1.1004763087202871E-2</v>
      </c>
      <c r="AR46" s="73">
        <v>3.8996365606447099E-2</v>
      </c>
      <c r="AS46" s="73">
        <v>0.11599584640736811</v>
      </c>
      <c r="AT46" s="73">
        <v>2.3996026998352106E-2</v>
      </c>
      <c r="AU46" s="73">
        <v>3.06666666666667</v>
      </c>
      <c r="AV46" s="73">
        <v>-0.93200000000000005</v>
      </c>
      <c r="AW46" s="73">
        <v>30</v>
      </c>
      <c r="AX46" s="73" t="s">
        <v>105</v>
      </c>
      <c r="AY46" s="73">
        <v>58.613909999999997</v>
      </c>
      <c r="AZ46" s="73">
        <v>5.3691000000000004</v>
      </c>
      <c r="BA46" s="73">
        <v>111.06236031798301</v>
      </c>
      <c r="BB46" s="73">
        <v>26.6</v>
      </c>
      <c r="BC46" s="73">
        <v>49.6</v>
      </c>
      <c r="BD46" s="75"/>
      <c r="BE46" s="75">
        <v>335917</v>
      </c>
      <c r="BF46" s="129"/>
    </row>
    <row r="47" spans="1:58" x14ac:dyDescent="0.25">
      <c r="A47" s="17" t="s">
        <v>396</v>
      </c>
      <c r="B47" t="s">
        <v>10</v>
      </c>
      <c r="C47" s="128" t="s">
        <v>525</v>
      </c>
      <c r="D47" s="73">
        <v>2.3333333333333335</v>
      </c>
      <c r="E47" s="75">
        <v>115333</v>
      </c>
      <c r="F47" s="75">
        <v>52841</v>
      </c>
      <c r="G47" s="75">
        <v>256</v>
      </c>
      <c r="H47" s="73">
        <v>0</v>
      </c>
      <c r="I47" s="75"/>
      <c r="J47" s="75">
        <v>0</v>
      </c>
      <c r="K47" s="75">
        <v>0</v>
      </c>
      <c r="L47" s="73">
        <v>-1.1266924784215921</v>
      </c>
      <c r="M47" s="73">
        <v>0.48699999999999999</v>
      </c>
      <c r="N47" s="73">
        <v>0.41599999999999998</v>
      </c>
      <c r="O47" s="73">
        <v>0</v>
      </c>
      <c r="P47" s="75">
        <v>269401635</v>
      </c>
      <c r="Q47" s="75">
        <v>381.05</v>
      </c>
      <c r="R47" s="75">
        <v>408.31</v>
      </c>
      <c r="S47" s="73">
        <v>10.836079689929695</v>
      </c>
      <c r="T47" s="73">
        <v>84</v>
      </c>
      <c r="U47" s="73">
        <v>0.15899273963790092</v>
      </c>
      <c r="V47" s="73">
        <v>1.3</v>
      </c>
      <c r="W47" s="129">
        <v>71.52014090599117</v>
      </c>
      <c r="X47" s="73">
        <v>75</v>
      </c>
      <c r="Y47" s="73">
        <v>794</v>
      </c>
      <c r="Z47" s="73">
        <v>1.1000000000000001</v>
      </c>
      <c r="AA47" s="73" t="s">
        <v>105</v>
      </c>
      <c r="AB47" s="73" t="s">
        <v>105</v>
      </c>
      <c r="AC47" s="73">
        <v>128.91999999999999</v>
      </c>
      <c r="AD47" s="73">
        <v>80</v>
      </c>
      <c r="AE47" s="73">
        <v>0.64400000000000002</v>
      </c>
      <c r="AF47" s="73">
        <v>0.34</v>
      </c>
      <c r="AG47" s="75">
        <v>0</v>
      </c>
      <c r="AH47" s="75">
        <v>0</v>
      </c>
      <c r="AI47" s="75">
        <v>0</v>
      </c>
      <c r="AJ47" s="73">
        <v>2</v>
      </c>
      <c r="AK47" s="75">
        <v>0</v>
      </c>
      <c r="AL47" s="75">
        <v>0</v>
      </c>
      <c r="AM47" s="75"/>
      <c r="AN47" s="73">
        <v>4.7417433310437236</v>
      </c>
      <c r="AO47" s="74"/>
      <c r="AP47" s="73">
        <v>0</v>
      </c>
      <c r="AQ47" s="73">
        <v>1.1001385025955161E-2</v>
      </c>
      <c r="AR47" s="73">
        <v>9.9992117738466561E-3</v>
      </c>
      <c r="AS47" s="73">
        <v>0.11699528190345355</v>
      </c>
      <c r="AT47" s="73">
        <v>2.7002375938833652E-2</v>
      </c>
      <c r="AU47" s="73">
        <v>3.06666666666667</v>
      </c>
      <c r="AV47" s="73">
        <v>-0.93200000000000005</v>
      </c>
      <c r="AW47" s="73">
        <v>30</v>
      </c>
      <c r="AX47" s="73" t="s">
        <v>105</v>
      </c>
      <c r="AY47" s="73">
        <v>58.613909999999997</v>
      </c>
      <c r="AZ47" s="73">
        <v>5.3691000000000004</v>
      </c>
      <c r="BA47" s="73">
        <v>111.06236031798301</v>
      </c>
      <c r="BB47" s="73">
        <v>26.6</v>
      </c>
      <c r="BC47" s="73">
        <v>49.6</v>
      </c>
      <c r="BD47" s="75"/>
      <c r="BE47" s="75">
        <v>312277</v>
      </c>
      <c r="BF47" s="129"/>
    </row>
    <row r="48" spans="1:58" x14ac:dyDescent="0.25">
      <c r="A48" s="17" t="s">
        <v>397</v>
      </c>
      <c r="B48" t="s">
        <v>10</v>
      </c>
      <c r="C48" s="128" t="s">
        <v>526</v>
      </c>
      <c r="D48" s="73">
        <v>2</v>
      </c>
      <c r="E48" s="75">
        <v>142983</v>
      </c>
      <c r="F48" s="75">
        <v>877</v>
      </c>
      <c r="G48" s="75">
        <v>300</v>
      </c>
      <c r="H48" s="73">
        <v>0</v>
      </c>
      <c r="I48" s="75"/>
      <c r="J48" s="75">
        <v>0</v>
      </c>
      <c r="K48" s="75">
        <v>0</v>
      </c>
      <c r="L48" s="73">
        <v>-1.1266924784215921</v>
      </c>
      <c r="M48" s="73">
        <v>0.48699999999999999</v>
      </c>
      <c r="N48" s="73">
        <v>0.24299999999999999</v>
      </c>
      <c r="O48" s="73">
        <v>0</v>
      </c>
      <c r="P48" s="75">
        <v>269401635</v>
      </c>
      <c r="Q48" s="75">
        <v>381.05</v>
      </c>
      <c r="R48" s="75">
        <v>408.31</v>
      </c>
      <c r="S48" s="73">
        <v>10.836079689929695</v>
      </c>
      <c r="T48" s="73">
        <v>84</v>
      </c>
      <c r="U48" s="73">
        <v>0.12300501190772402</v>
      </c>
      <c r="V48" s="73">
        <v>1.3</v>
      </c>
      <c r="W48" s="129">
        <v>59.668287203409676</v>
      </c>
      <c r="X48" s="73">
        <v>75</v>
      </c>
      <c r="Y48" s="73">
        <v>794</v>
      </c>
      <c r="Z48" s="73">
        <v>1.1000000000000001</v>
      </c>
      <c r="AA48" s="73" t="s">
        <v>105</v>
      </c>
      <c r="AB48" s="73" t="s">
        <v>105</v>
      </c>
      <c r="AC48" s="73">
        <v>128.91999999999999</v>
      </c>
      <c r="AD48" s="73">
        <v>80</v>
      </c>
      <c r="AE48" s="73">
        <v>0.64400000000000002</v>
      </c>
      <c r="AF48" s="73">
        <v>0.31</v>
      </c>
      <c r="AG48" s="75">
        <v>0</v>
      </c>
      <c r="AH48" s="75">
        <v>4770.5723751519918</v>
      </c>
      <c r="AI48" s="75">
        <v>0</v>
      </c>
      <c r="AJ48" s="73">
        <v>1</v>
      </c>
      <c r="AK48" s="75">
        <v>0</v>
      </c>
      <c r="AL48" s="75">
        <v>0</v>
      </c>
      <c r="AM48" s="75"/>
      <c r="AN48" s="73">
        <v>3.6387391801404538</v>
      </c>
      <c r="AO48" s="74"/>
      <c r="AP48" s="73">
        <v>0</v>
      </c>
      <c r="AQ48" s="73">
        <v>1.0996788066851761E-2</v>
      </c>
      <c r="AR48" s="73">
        <v>1.4001850944526105E-2</v>
      </c>
      <c r="AS48" s="73">
        <v>5.4994828243235885E-2</v>
      </c>
      <c r="AT48" s="73">
        <v>7.4995917034133594E-2</v>
      </c>
      <c r="AU48" s="73">
        <v>3.06666666666667</v>
      </c>
      <c r="AV48" s="73">
        <v>-0.93200000000000005</v>
      </c>
      <c r="AW48" s="73">
        <v>30</v>
      </c>
      <c r="AX48" s="73" t="s">
        <v>105</v>
      </c>
      <c r="AY48" s="73">
        <v>58.613909999999997</v>
      </c>
      <c r="AZ48" s="73">
        <v>5.3691000000000004</v>
      </c>
      <c r="BA48" s="73">
        <v>111.06236031798301</v>
      </c>
      <c r="BB48" s="73">
        <v>26.6</v>
      </c>
      <c r="BC48" s="73">
        <v>49.6</v>
      </c>
      <c r="BD48" s="75"/>
      <c r="BE48" s="75">
        <v>272773</v>
      </c>
      <c r="BF48" s="129"/>
    </row>
    <row r="49" spans="1:58" x14ac:dyDescent="0.25">
      <c r="A49" s="17" t="s">
        <v>398</v>
      </c>
      <c r="B49" t="s">
        <v>10</v>
      </c>
      <c r="C49" s="128" t="s">
        <v>527</v>
      </c>
      <c r="D49" s="73">
        <v>2</v>
      </c>
      <c r="E49" s="75">
        <v>96</v>
      </c>
      <c r="F49" s="75">
        <v>0</v>
      </c>
      <c r="G49" s="75">
        <v>0</v>
      </c>
      <c r="H49" s="73">
        <v>0</v>
      </c>
      <c r="I49" s="75"/>
      <c r="J49" s="75">
        <v>0</v>
      </c>
      <c r="K49" s="75">
        <v>0</v>
      </c>
      <c r="L49" s="73">
        <v>-1.1266924784215921</v>
      </c>
      <c r="M49" s="73">
        <v>0.48699999999999999</v>
      </c>
      <c r="N49" s="73">
        <v>0.26</v>
      </c>
      <c r="O49" s="73">
        <v>0</v>
      </c>
      <c r="P49" s="75">
        <v>269401635</v>
      </c>
      <c r="Q49" s="75">
        <v>381.05</v>
      </c>
      <c r="R49" s="75">
        <v>408.31</v>
      </c>
      <c r="S49" s="73">
        <v>10.836079689929695</v>
      </c>
      <c r="T49" s="73">
        <v>84</v>
      </c>
      <c r="U49" s="73">
        <v>0.20301286150785192</v>
      </c>
      <c r="V49" s="73">
        <v>1.3</v>
      </c>
      <c r="W49" s="129">
        <v>46.439174332789193</v>
      </c>
      <c r="X49" s="73">
        <v>75</v>
      </c>
      <c r="Y49" s="73">
        <v>794</v>
      </c>
      <c r="Z49" s="73">
        <v>1.1000000000000001</v>
      </c>
      <c r="AA49" s="73" t="s">
        <v>105</v>
      </c>
      <c r="AB49" s="73" t="s">
        <v>105</v>
      </c>
      <c r="AC49" s="73">
        <v>128.91999999999999</v>
      </c>
      <c r="AD49" s="73">
        <v>80</v>
      </c>
      <c r="AE49" s="73">
        <v>0.64400000000000002</v>
      </c>
      <c r="AF49" s="73">
        <v>0.33</v>
      </c>
      <c r="AG49" s="75">
        <v>0</v>
      </c>
      <c r="AH49" s="75">
        <v>0</v>
      </c>
      <c r="AI49" s="75">
        <v>0</v>
      </c>
      <c r="AJ49" s="73">
        <v>2</v>
      </c>
      <c r="AK49" s="75">
        <v>0</v>
      </c>
      <c r="AL49" s="75">
        <v>0</v>
      </c>
      <c r="AM49" s="75"/>
      <c r="AN49" s="73">
        <v>2.9208200931528316</v>
      </c>
      <c r="AO49" s="74"/>
      <c r="AP49" s="73">
        <v>0</v>
      </c>
      <c r="AQ49" s="73">
        <v>8.0094023418795981E-3</v>
      </c>
      <c r="AR49" s="73">
        <v>2.0981151786880252E-2</v>
      </c>
      <c r="AS49" s="73">
        <v>5.5978757672049795E-2</v>
      </c>
      <c r="AT49" s="73">
        <v>6.6991685892134251E-2</v>
      </c>
      <c r="AU49" s="73">
        <v>3.06666666666667</v>
      </c>
      <c r="AV49" s="73">
        <v>-0.93200000000000005</v>
      </c>
      <c r="AW49" s="73">
        <v>30</v>
      </c>
      <c r="AX49" s="73" t="s">
        <v>105</v>
      </c>
      <c r="AY49" s="73">
        <v>58.613909999999997</v>
      </c>
      <c r="AZ49" s="73">
        <v>5.3691000000000004</v>
      </c>
      <c r="BA49" s="73">
        <v>111.06236031798301</v>
      </c>
      <c r="BB49" s="73">
        <v>26.6</v>
      </c>
      <c r="BC49" s="73">
        <v>49.6</v>
      </c>
      <c r="BD49" s="75"/>
      <c r="BE49" s="75">
        <v>62658</v>
      </c>
      <c r="BF49" s="129"/>
    </row>
    <row r="50" spans="1:58" x14ac:dyDescent="0.25">
      <c r="A50" s="17" t="s">
        <v>399</v>
      </c>
      <c r="B50" t="s">
        <v>10</v>
      </c>
      <c r="C50" s="128" t="s">
        <v>528</v>
      </c>
      <c r="D50" s="73">
        <v>1.3333333333333333</v>
      </c>
      <c r="E50" s="75">
        <v>0</v>
      </c>
      <c r="F50" s="75">
        <v>0</v>
      </c>
      <c r="G50" s="75">
        <v>0</v>
      </c>
      <c r="H50" s="73">
        <v>0</v>
      </c>
      <c r="I50" s="75"/>
      <c r="J50" s="75">
        <v>0</v>
      </c>
      <c r="K50" s="75">
        <v>0</v>
      </c>
      <c r="L50" s="73">
        <v>-1.1266924784215921</v>
      </c>
      <c r="M50" s="73">
        <v>0.48699999999999999</v>
      </c>
      <c r="N50" s="73">
        <v>6.9000000000000006E-2</v>
      </c>
      <c r="O50" s="73">
        <v>0</v>
      </c>
      <c r="P50" s="75">
        <v>269401635</v>
      </c>
      <c r="Q50" s="75">
        <v>381.05</v>
      </c>
      <c r="R50" s="75">
        <v>408.31</v>
      </c>
      <c r="S50" s="73">
        <v>10.836079689929695</v>
      </c>
      <c r="T50" s="73">
        <v>84</v>
      </c>
      <c r="U50" s="73">
        <v>4.6015353683056114E-2</v>
      </c>
      <c r="V50" s="73">
        <v>1.3</v>
      </c>
      <c r="W50" s="129">
        <v>76.397530616537608</v>
      </c>
      <c r="X50" s="73">
        <v>75</v>
      </c>
      <c r="Y50" s="73">
        <v>794</v>
      </c>
      <c r="Z50" s="73">
        <v>1.1000000000000001</v>
      </c>
      <c r="AA50" s="73" t="s">
        <v>105</v>
      </c>
      <c r="AB50" s="73" t="s">
        <v>105</v>
      </c>
      <c r="AC50" s="73">
        <v>128.91999999999999</v>
      </c>
      <c r="AD50" s="73">
        <v>80</v>
      </c>
      <c r="AE50" s="73">
        <v>0.64400000000000002</v>
      </c>
      <c r="AF50" s="73">
        <v>0.34</v>
      </c>
      <c r="AG50" s="75">
        <v>0</v>
      </c>
      <c r="AH50" s="75">
        <v>0</v>
      </c>
      <c r="AI50" s="75">
        <v>0</v>
      </c>
      <c r="AJ50" s="73">
        <v>2</v>
      </c>
      <c r="AK50" s="75">
        <v>0</v>
      </c>
      <c r="AL50" s="75">
        <v>0</v>
      </c>
      <c r="AM50" s="75"/>
      <c r="AN50" s="73">
        <v>1.0469738536476121</v>
      </c>
      <c r="AO50" s="74"/>
      <c r="AP50" s="73">
        <v>0</v>
      </c>
      <c r="AQ50" s="73">
        <v>8.0062706455405631E-3</v>
      </c>
      <c r="AR50" s="73">
        <v>1.2009405968310845E-2</v>
      </c>
      <c r="AS50" s="73">
        <v>6.2986394938693235E-2</v>
      </c>
      <c r="AT50" s="73">
        <v>7.3008230222271986E-2</v>
      </c>
      <c r="AU50" s="73">
        <v>3.06666666666667</v>
      </c>
      <c r="AV50" s="73">
        <v>-0.93200000000000005</v>
      </c>
      <c r="AW50" s="73">
        <v>30</v>
      </c>
      <c r="AX50" s="73" t="s">
        <v>105</v>
      </c>
      <c r="AY50" s="73">
        <v>58.613909999999997</v>
      </c>
      <c r="AZ50" s="73">
        <v>5.3691000000000004</v>
      </c>
      <c r="BA50" s="73">
        <v>111.06236031798301</v>
      </c>
      <c r="BB50" s="73">
        <v>26.6</v>
      </c>
      <c r="BC50" s="73">
        <v>49.6</v>
      </c>
      <c r="BD50" s="75"/>
      <c r="BE50" s="75">
        <v>123779</v>
      </c>
      <c r="BF50" s="129"/>
    </row>
    <row r="51" spans="1:58" x14ac:dyDescent="0.25">
      <c r="A51" s="17" t="s">
        <v>400</v>
      </c>
      <c r="B51" t="s">
        <v>10</v>
      </c>
      <c r="C51" s="128" t="s">
        <v>529</v>
      </c>
      <c r="D51" s="73">
        <v>2.3333333333333335</v>
      </c>
      <c r="E51" s="75">
        <v>15976</v>
      </c>
      <c r="F51" s="75">
        <v>0</v>
      </c>
      <c r="G51" s="75">
        <v>2</v>
      </c>
      <c r="H51" s="73">
        <v>0</v>
      </c>
      <c r="I51" s="75"/>
      <c r="J51" s="75">
        <v>0</v>
      </c>
      <c r="K51" s="75">
        <v>0</v>
      </c>
      <c r="L51" s="73">
        <v>-1.1266924784215921</v>
      </c>
      <c r="M51" s="73">
        <v>0.48699999999999999</v>
      </c>
      <c r="N51" s="73">
        <v>0.39</v>
      </c>
      <c r="O51" s="73">
        <v>0</v>
      </c>
      <c r="P51" s="75">
        <v>269401635</v>
      </c>
      <c r="Q51" s="75">
        <v>381.05</v>
      </c>
      <c r="R51" s="75">
        <v>408.31</v>
      </c>
      <c r="S51" s="73">
        <v>10.836079689929695</v>
      </c>
      <c r="T51" s="73">
        <v>84</v>
      </c>
      <c r="U51" s="73">
        <v>0.17300488857850296</v>
      </c>
      <c r="V51" s="73">
        <v>1.3</v>
      </c>
      <c r="W51" s="129">
        <v>59.34360629767481</v>
      </c>
      <c r="X51" s="73">
        <v>75</v>
      </c>
      <c r="Y51" s="73">
        <v>794</v>
      </c>
      <c r="Z51" s="73">
        <v>1.1000000000000001</v>
      </c>
      <c r="AA51" s="73" t="s">
        <v>105</v>
      </c>
      <c r="AB51" s="73" t="s">
        <v>105</v>
      </c>
      <c r="AC51" s="73">
        <v>128.91999999999999</v>
      </c>
      <c r="AD51" s="73">
        <v>80</v>
      </c>
      <c r="AE51" s="73">
        <v>0.64400000000000002</v>
      </c>
      <c r="AF51" s="73">
        <v>0.32</v>
      </c>
      <c r="AG51" s="75">
        <v>0</v>
      </c>
      <c r="AH51" s="75">
        <v>1415.9578867301955</v>
      </c>
      <c r="AI51" s="75">
        <v>0</v>
      </c>
      <c r="AJ51" s="73">
        <v>2</v>
      </c>
      <c r="AK51" s="75">
        <v>0</v>
      </c>
      <c r="AL51" s="75">
        <v>0</v>
      </c>
      <c r="AM51" s="75"/>
      <c r="AN51" s="73">
        <v>2.7575745789739798</v>
      </c>
      <c r="AO51" s="74"/>
      <c r="AP51" s="73">
        <v>0</v>
      </c>
      <c r="AQ51" s="73">
        <v>8.0121348839018326E-3</v>
      </c>
      <c r="AR51" s="73">
        <v>1.4001789117498347E-2</v>
      </c>
      <c r="AS51" s="73">
        <v>6.1996810703589901E-2</v>
      </c>
      <c r="AT51" s="73">
        <v>6.7986464937186422E-2</v>
      </c>
      <c r="AU51" s="73">
        <v>3.06666666666667</v>
      </c>
      <c r="AV51" s="73">
        <v>-0.93200000000000005</v>
      </c>
      <c r="AW51" s="73">
        <v>30</v>
      </c>
      <c r="AX51" s="73" t="s">
        <v>105</v>
      </c>
      <c r="AY51" s="73">
        <v>58.613909999999997</v>
      </c>
      <c r="AZ51" s="73">
        <v>5.3691000000000004</v>
      </c>
      <c r="BA51" s="73">
        <v>111.06236031798301</v>
      </c>
      <c r="BB51" s="73">
        <v>26.6</v>
      </c>
      <c r="BC51" s="73">
        <v>49.6</v>
      </c>
      <c r="BD51" s="75"/>
      <c r="BE51" s="75">
        <v>80962</v>
      </c>
      <c r="BF51" s="129"/>
    </row>
    <row r="52" spans="1:58" x14ac:dyDescent="0.25">
      <c r="A52" s="17" t="s">
        <v>401</v>
      </c>
      <c r="B52" t="s">
        <v>10</v>
      </c>
      <c r="C52" s="128" t="s">
        <v>530</v>
      </c>
      <c r="D52" s="73">
        <v>3.3333333333333335</v>
      </c>
      <c r="E52" s="75">
        <v>144625</v>
      </c>
      <c r="F52" s="75">
        <v>12133</v>
      </c>
      <c r="G52" s="75">
        <v>315</v>
      </c>
      <c r="H52" s="73">
        <v>0.21875</v>
      </c>
      <c r="I52" s="75"/>
      <c r="J52" s="75">
        <v>0</v>
      </c>
      <c r="K52" s="75">
        <v>0</v>
      </c>
      <c r="L52" s="73">
        <v>-1.1266924784215921</v>
      </c>
      <c r="M52" s="73">
        <v>0.48699999999999999</v>
      </c>
      <c r="N52" s="73">
        <v>0.56000000000000005</v>
      </c>
      <c r="O52" s="73">
        <v>0</v>
      </c>
      <c r="P52" s="75">
        <v>269401635</v>
      </c>
      <c r="Q52" s="75">
        <v>381.05</v>
      </c>
      <c r="R52" s="75">
        <v>408.31</v>
      </c>
      <c r="S52" s="73">
        <v>10.836079689929695</v>
      </c>
      <c r="T52" s="73">
        <v>84</v>
      </c>
      <c r="U52" s="73">
        <v>0.15800410531917589</v>
      </c>
      <c r="V52" s="73">
        <v>1.3</v>
      </c>
      <c r="W52" s="129">
        <v>71.37936021729206</v>
      </c>
      <c r="X52" s="73">
        <v>75</v>
      </c>
      <c r="Y52" s="73">
        <v>794</v>
      </c>
      <c r="Z52" s="73">
        <v>1.1000000000000001</v>
      </c>
      <c r="AA52" s="73" t="s">
        <v>105</v>
      </c>
      <c r="AB52" s="73" t="s">
        <v>105</v>
      </c>
      <c r="AC52" s="73">
        <v>128.91999999999999</v>
      </c>
      <c r="AD52" s="73">
        <v>80</v>
      </c>
      <c r="AE52" s="73">
        <v>0.64400000000000002</v>
      </c>
      <c r="AF52" s="73">
        <v>0.33</v>
      </c>
      <c r="AG52" s="75">
        <v>0</v>
      </c>
      <c r="AH52" s="75">
        <v>0</v>
      </c>
      <c r="AI52" s="75">
        <v>0</v>
      </c>
      <c r="AJ52" s="73">
        <v>2</v>
      </c>
      <c r="AK52" s="75">
        <v>0</v>
      </c>
      <c r="AL52" s="75">
        <v>0</v>
      </c>
      <c r="AM52" s="75"/>
      <c r="AN52" s="73">
        <v>5.1277672555655602</v>
      </c>
      <c r="AO52" s="74"/>
      <c r="AP52" s="73">
        <v>0</v>
      </c>
      <c r="AQ52" s="73">
        <v>1.1006923960629677E-2</v>
      </c>
      <c r="AR52" s="73">
        <v>2.8006334026764369E-2</v>
      </c>
      <c r="AS52" s="73">
        <v>0.11000714130468532</v>
      </c>
      <c r="AT52" s="73">
        <v>1.7992982891917905E-2</v>
      </c>
      <c r="AU52" s="73">
        <v>3.06666666666667</v>
      </c>
      <c r="AV52" s="73">
        <v>-0.93200000000000005</v>
      </c>
      <c r="AW52" s="73">
        <v>30</v>
      </c>
      <c r="AX52" s="73" t="s">
        <v>105</v>
      </c>
      <c r="AY52" s="73">
        <v>58.613909999999997</v>
      </c>
      <c r="AZ52" s="73">
        <v>5.3691000000000004</v>
      </c>
      <c r="BA52" s="73">
        <v>111.06236031798301</v>
      </c>
      <c r="BB52" s="73">
        <v>26.6</v>
      </c>
      <c r="BC52" s="73">
        <v>49.6</v>
      </c>
      <c r="BD52" s="75"/>
      <c r="BE52" s="75">
        <v>267029</v>
      </c>
      <c r="BF52" s="129"/>
    </row>
    <row r="53" spans="1:58" x14ac:dyDescent="0.25">
      <c r="A53" s="17" t="s">
        <v>402</v>
      </c>
      <c r="B53" t="s">
        <v>10</v>
      </c>
      <c r="C53" s="128" t="s">
        <v>531</v>
      </c>
      <c r="D53" s="73">
        <v>1.6666666666666667</v>
      </c>
      <c r="E53" s="75">
        <v>0</v>
      </c>
      <c r="F53" s="75">
        <v>0</v>
      </c>
      <c r="G53" s="75">
        <v>0</v>
      </c>
      <c r="H53" s="73">
        <v>0</v>
      </c>
      <c r="I53" s="75"/>
      <c r="J53" s="75">
        <v>0</v>
      </c>
      <c r="K53" s="75">
        <v>0</v>
      </c>
      <c r="L53" s="73">
        <v>-1.1266924784215921</v>
      </c>
      <c r="M53" s="73">
        <v>0.48699999999999999</v>
      </c>
      <c r="N53" s="73">
        <v>0.104</v>
      </c>
      <c r="O53" s="73">
        <v>0</v>
      </c>
      <c r="P53" s="75">
        <v>269401635</v>
      </c>
      <c r="Q53" s="75">
        <v>381.05</v>
      </c>
      <c r="R53" s="75">
        <v>408.31</v>
      </c>
      <c r="S53" s="73">
        <v>10.836079689929695</v>
      </c>
      <c r="T53" s="73">
        <v>84</v>
      </c>
      <c r="U53" s="73">
        <v>0.20302461203914204</v>
      </c>
      <c r="V53" s="73">
        <v>1.3</v>
      </c>
      <c r="W53" s="129">
        <v>76.252867269264257</v>
      </c>
      <c r="X53" s="73">
        <v>75</v>
      </c>
      <c r="Y53" s="73">
        <v>794</v>
      </c>
      <c r="Z53" s="73">
        <v>1.1000000000000001</v>
      </c>
      <c r="AA53" s="73" t="s">
        <v>105</v>
      </c>
      <c r="AB53" s="73" t="s">
        <v>105</v>
      </c>
      <c r="AC53" s="73">
        <v>128.91999999999999</v>
      </c>
      <c r="AD53" s="73">
        <v>80</v>
      </c>
      <c r="AE53" s="73">
        <v>0.64400000000000002</v>
      </c>
      <c r="AF53" s="73">
        <v>0.27</v>
      </c>
      <c r="AG53" s="75">
        <v>0</v>
      </c>
      <c r="AH53" s="75">
        <v>0</v>
      </c>
      <c r="AI53" s="75">
        <v>0</v>
      </c>
      <c r="AJ53" s="73">
        <v>2</v>
      </c>
      <c r="AK53" s="75">
        <v>0</v>
      </c>
      <c r="AL53" s="75">
        <v>0</v>
      </c>
      <c r="AM53" s="75"/>
      <c r="AN53" s="73">
        <v>2.9247910863509747</v>
      </c>
      <c r="AO53" s="74"/>
      <c r="AP53" s="73">
        <v>0</v>
      </c>
      <c r="AQ53" s="73">
        <v>7.9932178757417954E-3</v>
      </c>
      <c r="AR53" s="73">
        <v>2.1012474264260627E-2</v>
      </c>
      <c r="AS53" s="73">
        <v>5.6013079811069393E-2</v>
      </c>
      <c r="AT53" s="73">
        <v>6.6973477049775951E-2</v>
      </c>
      <c r="AU53" s="73">
        <v>3.06666666666667</v>
      </c>
      <c r="AV53" s="73">
        <v>-0.93200000000000005</v>
      </c>
      <c r="AW53" s="73">
        <v>30</v>
      </c>
      <c r="AX53" s="73" t="s">
        <v>105</v>
      </c>
      <c r="AY53" s="73">
        <v>58.613909999999997</v>
      </c>
      <c r="AZ53" s="73">
        <v>5.3691000000000004</v>
      </c>
      <c r="BA53" s="73">
        <v>111.06236031798301</v>
      </c>
      <c r="BB53" s="73">
        <v>26.6</v>
      </c>
      <c r="BC53" s="73">
        <v>49.6</v>
      </c>
      <c r="BD53" s="75"/>
      <c r="BE53" s="75">
        <v>53261</v>
      </c>
      <c r="BF53" s="129"/>
    </row>
    <row r="54" spans="1:58" x14ac:dyDescent="0.25">
      <c r="A54" s="17" t="s">
        <v>403</v>
      </c>
      <c r="B54" t="s">
        <v>10</v>
      </c>
      <c r="C54" s="128" t="s">
        <v>532</v>
      </c>
      <c r="D54" s="73">
        <v>1.6666666666666667</v>
      </c>
      <c r="E54" s="75">
        <v>0</v>
      </c>
      <c r="F54" s="75">
        <v>0</v>
      </c>
      <c r="G54" s="75">
        <v>0</v>
      </c>
      <c r="H54" s="73">
        <v>0</v>
      </c>
      <c r="I54" s="75"/>
      <c r="J54" s="75">
        <v>0</v>
      </c>
      <c r="K54" s="75">
        <v>0</v>
      </c>
      <c r="L54" s="73">
        <v>-1.1266924784215921</v>
      </c>
      <c r="M54" s="73">
        <v>0.48699999999999999</v>
      </c>
      <c r="N54" s="73">
        <v>0.16900000000000001</v>
      </c>
      <c r="O54" s="73">
        <v>0</v>
      </c>
      <c r="P54" s="75">
        <v>269401635</v>
      </c>
      <c r="Q54" s="75">
        <v>381.05</v>
      </c>
      <c r="R54" s="75">
        <v>408.31</v>
      </c>
      <c r="S54" s="73">
        <v>10.836079689929695</v>
      </c>
      <c r="T54" s="73">
        <v>84</v>
      </c>
      <c r="U54" s="73">
        <v>0.20321410057024364</v>
      </c>
      <c r="V54" s="73">
        <v>1.3</v>
      </c>
      <c r="W54" s="129">
        <v>65.154001230265877</v>
      </c>
      <c r="X54" s="73">
        <v>75</v>
      </c>
      <c r="Y54" s="73">
        <v>794</v>
      </c>
      <c r="Z54" s="73">
        <v>1.1000000000000001</v>
      </c>
      <c r="AA54" s="73" t="s">
        <v>105</v>
      </c>
      <c r="AB54" s="73" t="s">
        <v>105</v>
      </c>
      <c r="AC54" s="73">
        <v>128.91999999999999</v>
      </c>
      <c r="AD54" s="73">
        <v>80</v>
      </c>
      <c r="AE54" s="73">
        <v>0.64400000000000002</v>
      </c>
      <c r="AF54" s="73">
        <v>0.3</v>
      </c>
      <c r="AG54" s="75">
        <v>0</v>
      </c>
      <c r="AH54" s="75">
        <v>343.4697381178122</v>
      </c>
      <c r="AI54" s="75">
        <v>0</v>
      </c>
      <c r="AJ54" s="73">
        <v>2</v>
      </c>
      <c r="AK54" s="75">
        <v>0</v>
      </c>
      <c r="AL54" s="75">
        <v>0</v>
      </c>
      <c r="AM54" s="75"/>
      <c r="AN54" s="73">
        <v>2.9215624007621468</v>
      </c>
      <c r="AO54" s="74"/>
      <c r="AP54" s="73">
        <v>0</v>
      </c>
      <c r="AQ54" s="73">
        <v>7.9390282629406162E-3</v>
      </c>
      <c r="AR54" s="73">
        <v>2.0959034614163225E-2</v>
      </c>
      <c r="AS54" s="73">
        <v>5.5890758971101934E-2</v>
      </c>
      <c r="AT54" s="73">
        <v>6.7005398539218802E-2</v>
      </c>
      <c r="AU54" s="73">
        <v>3.06666666666667</v>
      </c>
      <c r="AV54" s="73">
        <v>-0.93200000000000005</v>
      </c>
      <c r="AW54" s="73">
        <v>30</v>
      </c>
      <c r="AX54" s="73" t="s">
        <v>105</v>
      </c>
      <c r="AY54" s="73">
        <v>58.613909999999997</v>
      </c>
      <c r="AZ54" s="73">
        <v>5.3691000000000004</v>
      </c>
      <c r="BA54" s="73">
        <v>111.06236031798301</v>
      </c>
      <c r="BB54" s="73">
        <v>26.6</v>
      </c>
      <c r="BC54" s="73">
        <v>49.6</v>
      </c>
      <c r="BD54" s="75"/>
      <c r="BE54" s="75">
        <v>19639</v>
      </c>
      <c r="BF54" s="129"/>
    </row>
    <row r="55" spans="1:58" x14ac:dyDescent="0.25">
      <c r="A55" s="17" t="s">
        <v>404</v>
      </c>
      <c r="B55" t="s">
        <v>10</v>
      </c>
      <c r="C55" s="128" t="s">
        <v>533</v>
      </c>
      <c r="D55" s="73">
        <v>2</v>
      </c>
      <c r="E55" s="75">
        <v>0</v>
      </c>
      <c r="F55" s="75">
        <v>0</v>
      </c>
      <c r="G55" s="75">
        <v>0</v>
      </c>
      <c r="H55" s="73">
        <v>0</v>
      </c>
      <c r="I55" s="75"/>
      <c r="J55" s="75">
        <v>0</v>
      </c>
      <c r="K55" s="75">
        <v>1</v>
      </c>
      <c r="L55" s="73">
        <v>-1.1266924784215921</v>
      </c>
      <c r="M55" s="73">
        <v>0.48699999999999999</v>
      </c>
      <c r="N55" s="73">
        <v>0.14699999999999999</v>
      </c>
      <c r="O55" s="73">
        <v>0</v>
      </c>
      <c r="P55" s="75">
        <v>269401635</v>
      </c>
      <c r="Q55" s="75">
        <v>381.05</v>
      </c>
      <c r="R55" s="75">
        <v>408.31</v>
      </c>
      <c r="S55" s="73">
        <v>10.836079689929695</v>
      </c>
      <c r="T55" s="73">
        <v>84</v>
      </c>
      <c r="U55" s="73">
        <v>0.11399743611003042</v>
      </c>
      <c r="V55" s="73">
        <v>1.3</v>
      </c>
      <c r="W55" s="129">
        <v>90.513337846529424</v>
      </c>
      <c r="X55" s="73">
        <v>75</v>
      </c>
      <c r="Y55" s="73">
        <v>794</v>
      </c>
      <c r="Z55" s="73">
        <v>1.1000000000000001</v>
      </c>
      <c r="AA55" s="73" t="s">
        <v>105</v>
      </c>
      <c r="AB55" s="73" t="s">
        <v>105</v>
      </c>
      <c r="AC55" s="73">
        <v>128.91999999999999</v>
      </c>
      <c r="AD55" s="73">
        <v>80</v>
      </c>
      <c r="AE55" s="73">
        <v>0.64400000000000002</v>
      </c>
      <c r="AF55" s="73">
        <v>0.31</v>
      </c>
      <c r="AG55" s="75">
        <v>0</v>
      </c>
      <c r="AH55" s="75">
        <v>0</v>
      </c>
      <c r="AI55" s="75">
        <v>0</v>
      </c>
      <c r="AJ55" s="73">
        <v>2</v>
      </c>
      <c r="AK55" s="75">
        <v>0</v>
      </c>
      <c r="AL55" s="75">
        <v>0</v>
      </c>
      <c r="AM55" s="75"/>
      <c r="AN55" s="73">
        <v>1.7644760490740017</v>
      </c>
      <c r="AO55" s="74"/>
      <c r="AP55" s="73">
        <v>0</v>
      </c>
      <c r="AQ55" s="73">
        <v>8.0018754395561453E-3</v>
      </c>
      <c r="AR55" s="73">
        <v>1.7000078143314841E-2</v>
      </c>
      <c r="AS55" s="73">
        <v>5.8998202703758697E-2</v>
      </c>
      <c r="AT55" s="73">
        <v>8.0999452996796117E-2</v>
      </c>
      <c r="AU55" s="73">
        <v>3.06666666666667</v>
      </c>
      <c r="AV55" s="73">
        <v>-0.93200000000000005</v>
      </c>
      <c r="AW55" s="73">
        <v>30</v>
      </c>
      <c r="AX55" s="73" t="s">
        <v>105</v>
      </c>
      <c r="AY55" s="73">
        <v>58.613909999999997</v>
      </c>
      <c r="AZ55" s="73">
        <v>5.3691000000000004</v>
      </c>
      <c r="BA55" s="73">
        <v>111.06236031798301</v>
      </c>
      <c r="BB55" s="73">
        <v>26.6</v>
      </c>
      <c r="BC55" s="73">
        <v>49.6</v>
      </c>
      <c r="BD55" s="75"/>
      <c r="BE55" s="75">
        <v>958399</v>
      </c>
      <c r="BF55" s="129"/>
    </row>
    <row r="56" spans="1:58" x14ac:dyDescent="0.25">
      <c r="A56" s="17" t="s">
        <v>405</v>
      </c>
      <c r="B56" t="s">
        <v>12</v>
      </c>
      <c r="C56" s="128" t="s">
        <v>534</v>
      </c>
      <c r="D56" s="73">
        <v>2.6666666666666665</v>
      </c>
      <c r="E56" s="75">
        <v>12070</v>
      </c>
      <c r="F56" s="75">
        <v>866</v>
      </c>
      <c r="G56" s="75">
        <v>11</v>
      </c>
      <c r="H56" s="73">
        <v>0</v>
      </c>
      <c r="I56" s="75"/>
      <c r="J56" s="75">
        <v>0</v>
      </c>
      <c r="K56" s="75">
        <v>13</v>
      </c>
      <c r="L56" s="73">
        <v>-1.172817281958362</v>
      </c>
      <c r="M56" s="73">
        <v>0.52500000000000002</v>
      </c>
      <c r="N56" s="73">
        <v>0.40525440000000001</v>
      </c>
      <c r="O56" s="73">
        <v>151.84305504749</v>
      </c>
      <c r="P56" s="75">
        <v>1024355986</v>
      </c>
      <c r="Q56" s="75">
        <v>645.97</v>
      </c>
      <c r="R56" s="75">
        <v>901.87</v>
      </c>
      <c r="S56" s="73">
        <v>13.549064276010903</v>
      </c>
      <c r="T56" s="73">
        <v>113.5</v>
      </c>
      <c r="U56" s="73">
        <v>0.24499743458183684</v>
      </c>
      <c r="V56" s="73">
        <v>0.2</v>
      </c>
      <c r="W56" s="129">
        <v>90.5</v>
      </c>
      <c r="X56" s="73">
        <v>73</v>
      </c>
      <c r="Y56" s="73">
        <v>166</v>
      </c>
      <c r="Z56" s="73">
        <v>0.8</v>
      </c>
      <c r="AA56" s="73">
        <v>0</v>
      </c>
      <c r="AB56" s="73">
        <v>0</v>
      </c>
      <c r="AC56" s="73">
        <v>39.32</v>
      </c>
      <c r="AD56" s="73">
        <v>154</v>
      </c>
      <c r="AE56" s="73">
        <v>0.70899999999999996</v>
      </c>
      <c r="AF56" s="73">
        <v>0.52439999999999998</v>
      </c>
      <c r="AG56" s="75">
        <v>0</v>
      </c>
      <c r="AH56" s="75">
        <v>0</v>
      </c>
      <c r="AI56" s="75">
        <v>235</v>
      </c>
      <c r="AJ56" s="73">
        <v>2</v>
      </c>
      <c r="AK56" s="75">
        <v>0</v>
      </c>
      <c r="AL56" s="75">
        <v>0</v>
      </c>
      <c r="AM56" s="75"/>
      <c r="AN56" s="73">
        <v>12.585581473562831</v>
      </c>
      <c r="AO56" s="74"/>
      <c r="AP56" s="73">
        <v>0</v>
      </c>
      <c r="AQ56" s="73">
        <v>1.2003427262754142E-2</v>
      </c>
      <c r="AR56" s="73">
        <v>0</v>
      </c>
      <c r="AS56" s="73">
        <v>0.14899784594934379</v>
      </c>
      <c r="AT56" s="73">
        <v>9.7997293423339016E-2</v>
      </c>
      <c r="AU56" s="73">
        <v>2.7166666666666699</v>
      </c>
      <c r="AV56" s="73">
        <v>-0.70899999999999996</v>
      </c>
      <c r="AW56" s="73">
        <v>35</v>
      </c>
      <c r="AX56" s="73" t="s">
        <v>105</v>
      </c>
      <c r="AY56" s="73">
        <v>28.672419999999999</v>
      </c>
      <c r="AZ56" s="73">
        <v>1.4077</v>
      </c>
      <c r="BA56" s="73">
        <v>32.416667312531899</v>
      </c>
      <c r="BB56" s="73">
        <v>9.6</v>
      </c>
      <c r="BC56" s="73">
        <v>50.3</v>
      </c>
      <c r="BD56" s="75"/>
      <c r="BE56" s="75">
        <v>487620</v>
      </c>
      <c r="BF56" s="129"/>
    </row>
    <row r="57" spans="1:58" x14ac:dyDescent="0.25">
      <c r="A57" s="17" t="s">
        <v>406</v>
      </c>
      <c r="B57" t="s">
        <v>12</v>
      </c>
      <c r="C57" s="128" t="s">
        <v>535</v>
      </c>
      <c r="D57" s="73">
        <v>2.3333333333333335</v>
      </c>
      <c r="E57" s="75">
        <v>223371</v>
      </c>
      <c r="F57" s="75">
        <v>40680</v>
      </c>
      <c r="G57" s="75">
        <v>644</v>
      </c>
      <c r="H57" s="73">
        <v>0</v>
      </c>
      <c r="I57" s="75"/>
      <c r="J57" s="75">
        <v>3</v>
      </c>
      <c r="K57" s="75">
        <v>0</v>
      </c>
      <c r="L57" s="73">
        <v>-1.172817281958362</v>
      </c>
      <c r="M57" s="73">
        <v>0.44700000000000001</v>
      </c>
      <c r="N57" s="73">
        <v>0.55562500000000004</v>
      </c>
      <c r="O57" s="73">
        <v>151.84305504749</v>
      </c>
      <c r="P57" s="75">
        <v>1024355986</v>
      </c>
      <c r="Q57" s="75">
        <v>645.97</v>
      </c>
      <c r="R57" s="75">
        <v>901.87</v>
      </c>
      <c r="S57" s="73">
        <v>13.549064276010903</v>
      </c>
      <c r="T57" s="73">
        <v>113.5</v>
      </c>
      <c r="U57" s="73">
        <v>0.39100041858518209</v>
      </c>
      <c r="V57" s="73">
        <v>0.2</v>
      </c>
      <c r="W57" s="129">
        <v>92</v>
      </c>
      <c r="X57" s="73">
        <v>73</v>
      </c>
      <c r="Y57" s="73">
        <v>166</v>
      </c>
      <c r="Z57" s="73">
        <v>0.8</v>
      </c>
      <c r="AA57" s="73">
        <v>0</v>
      </c>
      <c r="AB57" s="73">
        <v>34</v>
      </c>
      <c r="AC57" s="73">
        <v>39.32</v>
      </c>
      <c r="AD57" s="73">
        <v>154</v>
      </c>
      <c r="AE57" s="73">
        <v>0.70899999999999996</v>
      </c>
      <c r="AF57" s="73">
        <v>0.34689999999999999</v>
      </c>
      <c r="AG57" s="75">
        <v>0</v>
      </c>
      <c r="AH57" s="75">
        <v>15086</v>
      </c>
      <c r="AI57" s="75">
        <v>0</v>
      </c>
      <c r="AJ57" s="73">
        <v>2</v>
      </c>
      <c r="AK57" s="75">
        <v>0</v>
      </c>
      <c r="AL57" s="75">
        <v>50000</v>
      </c>
      <c r="AM57" s="75"/>
      <c r="AN57" s="73">
        <v>11.057037018454876</v>
      </c>
      <c r="AO57" s="74"/>
      <c r="AP57" s="73">
        <v>0</v>
      </c>
      <c r="AQ57" s="73">
        <v>1.0995994614889329E-2</v>
      </c>
      <c r="AR57" s="73">
        <v>0</v>
      </c>
      <c r="AS57" s="73">
        <v>0.1069998076746189</v>
      </c>
      <c r="AT57" s="73">
        <v>1.3002868156770271E-2</v>
      </c>
      <c r="AU57" s="73">
        <v>2.7166666666666699</v>
      </c>
      <c r="AV57" s="73">
        <v>-0.70899999999999996</v>
      </c>
      <c r="AW57" s="73">
        <v>35</v>
      </c>
      <c r="AX57" s="73" t="s">
        <v>105</v>
      </c>
      <c r="AY57" s="73">
        <v>28.672419999999999</v>
      </c>
      <c r="AZ57" s="73">
        <v>1.4077</v>
      </c>
      <c r="BA57" s="73">
        <v>32.416667312531899</v>
      </c>
      <c r="BB57" s="73">
        <v>9.6</v>
      </c>
      <c r="BC57" s="73">
        <v>50.3</v>
      </c>
      <c r="BD57" s="75"/>
      <c r="BE57" s="75">
        <v>593821</v>
      </c>
      <c r="BF57" s="129"/>
    </row>
    <row r="58" spans="1:58" x14ac:dyDescent="0.25">
      <c r="A58" s="17" t="s">
        <v>407</v>
      </c>
      <c r="B58" t="s">
        <v>12</v>
      </c>
      <c r="C58" s="128" t="s">
        <v>536</v>
      </c>
      <c r="D58" s="73">
        <v>2</v>
      </c>
      <c r="E58" s="75">
        <v>1065567</v>
      </c>
      <c r="F58" s="75">
        <v>567354</v>
      </c>
      <c r="G58" s="75">
        <v>1582</v>
      </c>
      <c r="H58" s="73">
        <v>0.15625</v>
      </c>
      <c r="I58" s="75"/>
      <c r="J58" s="75">
        <v>0</v>
      </c>
      <c r="K58" s="75">
        <v>0</v>
      </c>
      <c r="L58" s="73">
        <v>-1.172817281958362</v>
      </c>
      <c r="M58" s="73">
        <v>0.36699999999999999</v>
      </c>
      <c r="N58" s="73">
        <v>0.62007299999999999</v>
      </c>
      <c r="O58" s="73">
        <v>151.84305504749</v>
      </c>
      <c r="P58" s="75">
        <v>1024355986</v>
      </c>
      <c r="Q58" s="75">
        <v>645.97</v>
      </c>
      <c r="R58" s="75">
        <v>901.87</v>
      </c>
      <c r="S58" s="73">
        <v>13.549064276010903</v>
      </c>
      <c r="T58" s="73">
        <v>113.5</v>
      </c>
      <c r="U58" s="73">
        <v>0.29799975549061597</v>
      </c>
      <c r="V58" s="73">
        <v>0.2</v>
      </c>
      <c r="W58" s="129">
        <v>105.50000000000001</v>
      </c>
      <c r="X58" s="73">
        <v>73</v>
      </c>
      <c r="Y58" s="73">
        <v>166</v>
      </c>
      <c r="Z58" s="73">
        <v>0.8</v>
      </c>
      <c r="AA58" s="73">
        <v>3</v>
      </c>
      <c r="AB58" s="73">
        <v>25</v>
      </c>
      <c r="AC58" s="73">
        <v>39.32</v>
      </c>
      <c r="AD58" s="73">
        <v>154</v>
      </c>
      <c r="AE58" s="73">
        <v>0.70899999999999996</v>
      </c>
      <c r="AF58" s="73">
        <v>0.44769999999999999</v>
      </c>
      <c r="AG58" s="75">
        <v>227286.44368056351</v>
      </c>
      <c r="AH58" s="75">
        <v>21058.641512135378</v>
      </c>
      <c r="AI58" s="75">
        <v>7939</v>
      </c>
      <c r="AJ58" s="73">
        <v>1</v>
      </c>
      <c r="AK58" s="75">
        <v>0</v>
      </c>
      <c r="AL58" s="75">
        <v>0</v>
      </c>
      <c r="AM58" s="75"/>
      <c r="AN58" s="73">
        <v>10.607669082006668</v>
      </c>
      <c r="AO58" s="74"/>
      <c r="AP58" s="73">
        <v>0</v>
      </c>
      <c r="AQ58" s="73">
        <v>5.0007188902697706E-3</v>
      </c>
      <c r="AR58" s="73">
        <v>0</v>
      </c>
      <c r="AS58" s="73">
        <v>0.12699935201397602</v>
      </c>
      <c r="AT58" s="73">
        <v>4.599912945342674E-2</v>
      </c>
      <c r="AU58" s="73">
        <v>2.7166666666666699</v>
      </c>
      <c r="AV58" s="73">
        <v>-0.70899999999999996</v>
      </c>
      <c r="AW58" s="73">
        <v>35</v>
      </c>
      <c r="AX58" s="73" t="s">
        <v>105</v>
      </c>
      <c r="AY58" s="73">
        <v>28.672419999999999</v>
      </c>
      <c r="AZ58" s="73">
        <v>1.4077</v>
      </c>
      <c r="BA58" s="73">
        <v>32.416667312531899</v>
      </c>
      <c r="BB58" s="73">
        <v>9.6</v>
      </c>
      <c r="BC58" s="73">
        <v>50.3</v>
      </c>
      <c r="BD58" s="75"/>
      <c r="BE58" s="75">
        <v>2037713</v>
      </c>
      <c r="BF58" s="129"/>
    </row>
    <row r="59" spans="1:58" x14ac:dyDescent="0.25">
      <c r="A59" s="17" t="s">
        <v>408</v>
      </c>
      <c r="B59" t="s">
        <v>12</v>
      </c>
      <c r="C59" s="128" t="s">
        <v>537</v>
      </c>
      <c r="D59" s="73">
        <v>2.6666666666666665</v>
      </c>
      <c r="E59" s="75">
        <v>1250967</v>
      </c>
      <c r="F59" s="75">
        <v>610761</v>
      </c>
      <c r="G59" s="75">
        <v>10151</v>
      </c>
      <c r="H59" s="73">
        <v>0.15625</v>
      </c>
      <c r="I59" s="75"/>
      <c r="J59" s="75">
        <v>0</v>
      </c>
      <c r="K59" s="75">
        <v>0</v>
      </c>
      <c r="L59" s="73">
        <v>-1.172817281958362</v>
      </c>
      <c r="M59" s="73">
        <v>0.34200000000000003</v>
      </c>
      <c r="N59" s="73">
        <v>0.66407490000000002</v>
      </c>
      <c r="O59" s="73">
        <v>151.84305504749</v>
      </c>
      <c r="P59" s="75">
        <v>1024355986</v>
      </c>
      <c r="Q59" s="75">
        <v>645.97</v>
      </c>
      <c r="R59" s="75">
        <v>901.87</v>
      </c>
      <c r="S59" s="73">
        <v>13.549064276010903</v>
      </c>
      <c r="T59" s="73">
        <v>113.5</v>
      </c>
      <c r="U59" s="73">
        <v>0.415000617785384</v>
      </c>
      <c r="V59" s="73">
        <v>0.2</v>
      </c>
      <c r="W59" s="129">
        <v>96.500000000000014</v>
      </c>
      <c r="X59" s="73">
        <v>73</v>
      </c>
      <c r="Y59" s="73">
        <v>166</v>
      </c>
      <c r="Z59" s="73">
        <v>0.8</v>
      </c>
      <c r="AA59" s="73">
        <v>190</v>
      </c>
      <c r="AB59" s="73">
        <v>30</v>
      </c>
      <c r="AC59" s="73">
        <v>39.32</v>
      </c>
      <c r="AD59" s="73">
        <v>154</v>
      </c>
      <c r="AE59" s="73">
        <v>0.70899999999999996</v>
      </c>
      <c r="AF59" s="73">
        <v>0.35260000000000002</v>
      </c>
      <c r="AG59" s="75">
        <v>0</v>
      </c>
      <c r="AH59" s="75">
        <v>35158.767665803134</v>
      </c>
      <c r="AI59" s="75">
        <v>11180</v>
      </c>
      <c r="AJ59" s="73">
        <v>2</v>
      </c>
      <c r="AK59" s="75">
        <v>0</v>
      </c>
      <c r="AL59" s="75">
        <v>0</v>
      </c>
      <c r="AM59" s="75"/>
      <c r="AN59" s="73">
        <v>14.653029875338897</v>
      </c>
      <c r="AO59" s="74"/>
      <c r="AP59" s="73">
        <v>0</v>
      </c>
      <c r="AQ59" s="73">
        <v>1.2000026258263147E-2</v>
      </c>
      <c r="AR59" s="73">
        <v>0</v>
      </c>
      <c r="AS59" s="73">
        <v>0.17899995404803951</v>
      </c>
      <c r="AT59" s="73">
        <v>1.3999592996921219E-2</v>
      </c>
      <c r="AU59" s="73">
        <v>2.7166666666666699</v>
      </c>
      <c r="AV59" s="73">
        <v>-0.70899999999999996</v>
      </c>
      <c r="AW59" s="73">
        <v>35</v>
      </c>
      <c r="AX59" s="73" t="s">
        <v>105</v>
      </c>
      <c r="AY59" s="73">
        <v>28.672419999999999</v>
      </c>
      <c r="AZ59" s="73">
        <v>1.4077</v>
      </c>
      <c r="BA59" s="73">
        <v>32.416667312531899</v>
      </c>
      <c r="BB59" s="73">
        <v>9.6</v>
      </c>
      <c r="BC59" s="73">
        <v>50.3</v>
      </c>
      <c r="BD59" s="75"/>
      <c r="BE59" s="75">
        <v>3402094</v>
      </c>
      <c r="BF59" s="129"/>
    </row>
    <row r="60" spans="1:58" x14ac:dyDescent="0.25">
      <c r="A60" s="17" t="s">
        <v>409</v>
      </c>
      <c r="B60" t="s">
        <v>12</v>
      </c>
      <c r="C60" s="128" t="s">
        <v>538</v>
      </c>
      <c r="D60" s="73">
        <v>3</v>
      </c>
      <c r="E60" s="75">
        <v>724618</v>
      </c>
      <c r="F60" s="75">
        <v>394571</v>
      </c>
      <c r="G60" s="75">
        <v>2707</v>
      </c>
      <c r="H60" s="73">
        <v>0.1875</v>
      </c>
      <c r="I60" s="75"/>
      <c r="J60" s="75">
        <v>0</v>
      </c>
      <c r="K60" s="75">
        <v>0</v>
      </c>
      <c r="L60" s="73">
        <v>-1.172817281958362</v>
      </c>
      <c r="M60" s="73">
        <v>0.38700000000000001</v>
      </c>
      <c r="N60" s="73">
        <v>0.64611300000000005</v>
      </c>
      <c r="O60" s="73">
        <v>151.84305504749</v>
      </c>
      <c r="P60" s="75">
        <v>1024355986</v>
      </c>
      <c r="Q60" s="75">
        <v>645.97</v>
      </c>
      <c r="R60" s="75">
        <v>901.87</v>
      </c>
      <c r="S60" s="73">
        <v>13.549064276010903</v>
      </c>
      <c r="T60" s="73">
        <v>113.5</v>
      </c>
      <c r="U60" s="73">
        <v>0.27500033629220655</v>
      </c>
      <c r="V60" s="73">
        <v>0.2</v>
      </c>
      <c r="W60" s="129">
        <v>98.5</v>
      </c>
      <c r="X60" s="73">
        <v>73</v>
      </c>
      <c r="Y60" s="73">
        <v>166</v>
      </c>
      <c r="Z60" s="73">
        <v>0.8</v>
      </c>
      <c r="AA60" s="73">
        <v>30</v>
      </c>
      <c r="AB60" s="73">
        <v>11</v>
      </c>
      <c r="AC60" s="73">
        <v>39.32</v>
      </c>
      <c r="AD60" s="73">
        <v>154</v>
      </c>
      <c r="AE60" s="73">
        <v>0.70899999999999996</v>
      </c>
      <c r="AF60" s="73">
        <v>0.39829999999999999</v>
      </c>
      <c r="AG60" s="75">
        <v>441</v>
      </c>
      <c r="AH60" s="75">
        <v>34396.819059670554</v>
      </c>
      <c r="AI60" s="75">
        <v>11564</v>
      </c>
      <c r="AJ60" s="73">
        <v>2</v>
      </c>
      <c r="AK60" s="75">
        <v>0</v>
      </c>
      <c r="AL60" s="75">
        <v>16603</v>
      </c>
      <c r="AM60" s="75"/>
      <c r="AN60" s="73">
        <v>11.776280234922472</v>
      </c>
      <c r="AO60" s="74"/>
      <c r="AP60" s="73">
        <v>0</v>
      </c>
      <c r="AQ60" s="73">
        <v>9.0006837474135536E-3</v>
      </c>
      <c r="AR60" s="73">
        <v>0</v>
      </c>
      <c r="AS60" s="73">
        <v>0.13000008957389697</v>
      </c>
      <c r="AT60" s="73">
        <v>3.300051654280587E-2</v>
      </c>
      <c r="AU60" s="73">
        <v>2.7166666666666699</v>
      </c>
      <c r="AV60" s="73">
        <v>-0.70899999999999996</v>
      </c>
      <c r="AW60" s="73">
        <v>35</v>
      </c>
      <c r="AX60" s="73" t="s">
        <v>105</v>
      </c>
      <c r="AY60" s="73">
        <v>28.672419999999999</v>
      </c>
      <c r="AZ60" s="73">
        <v>1.4077</v>
      </c>
      <c r="BA60" s="73">
        <v>32.416667312531899</v>
      </c>
      <c r="BB60" s="73">
        <v>9.6</v>
      </c>
      <c r="BC60" s="73">
        <v>50.3</v>
      </c>
      <c r="BD60" s="75"/>
      <c r="BE60" s="75">
        <v>3328365</v>
      </c>
      <c r="BF60" s="129"/>
    </row>
    <row r="61" spans="1:58" x14ac:dyDescent="0.25">
      <c r="A61" s="17" t="s">
        <v>410</v>
      </c>
      <c r="B61" t="s">
        <v>12</v>
      </c>
      <c r="C61" s="128" t="s">
        <v>539</v>
      </c>
      <c r="D61" s="73">
        <v>2.3333333333333335</v>
      </c>
      <c r="E61" s="75">
        <v>995650</v>
      </c>
      <c r="F61" s="75">
        <v>851719</v>
      </c>
      <c r="G61" s="75">
        <v>4647</v>
      </c>
      <c r="H61" s="73">
        <v>0.15625</v>
      </c>
      <c r="I61" s="75"/>
      <c r="J61" s="75">
        <v>0</v>
      </c>
      <c r="K61" s="75">
        <v>13</v>
      </c>
      <c r="L61" s="73">
        <v>-1.172817281958362</v>
      </c>
      <c r="M61" s="73">
        <v>0.36299999999999999</v>
      </c>
      <c r="N61" s="73">
        <v>0.60899999999999999</v>
      </c>
      <c r="O61" s="73">
        <v>151.84305504749</v>
      </c>
      <c r="P61" s="75">
        <v>1024355986</v>
      </c>
      <c r="Q61" s="75">
        <v>645.97</v>
      </c>
      <c r="R61" s="75">
        <v>901.87</v>
      </c>
      <c r="S61" s="73">
        <v>13.549064276010903</v>
      </c>
      <c r="T61" s="73">
        <v>113.5</v>
      </c>
      <c r="U61" s="73">
        <v>0.32000006373201961</v>
      </c>
      <c r="V61" s="73">
        <v>0.2</v>
      </c>
      <c r="W61" s="129">
        <v>103.50000000000001</v>
      </c>
      <c r="X61" s="73">
        <v>73</v>
      </c>
      <c r="Y61" s="73">
        <v>166</v>
      </c>
      <c r="Z61" s="73">
        <v>0.8</v>
      </c>
      <c r="AA61" s="73">
        <v>84</v>
      </c>
      <c r="AB61" s="73">
        <v>4</v>
      </c>
      <c r="AC61" s="73">
        <v>39.32</v>
      </c>
      <c r="AD61" s="73">
        <v>154</v>
      </c>
      <c r="AE61" s="73">
        <v>0.70899999999999996</v>
      </c>
      <c r="AF61" s="73">
        <v>0.37190000000000001</v>
      </c>
      <c r="AG61" s="75">
        <v>308098.55631943652</v>
      </c>
      <c r="AH61" s="75">
        <v>28135.351966268725</v>
      </c>
      <c r="AI61" s="75">
        <v>22199</v>
      </c>
      <c r="AJ61" s="73" t="s">
        <v>105</v>
      </c>
      <c r="AK61" s="75">
        <v>0</v>
      </c>
      <c r="AL61" s="75">
        <v>35982</v>
      </c>
      <c r="AM61" s="75"/>
      <c r="AN61" s="73">
        <v>11.956101388223574</v>
      </c>
      <c r="AO61" s="74"/>
      <c r="AP61" s="73">
        <v>0</v>
      </c>
      <c r="AQ61" s="73">
        <v>3.9993188585469722E-3</v>
      </c>
      <c r="AR61" s="73">
        <v>0</v>
      </c>
      <c r="AS61" s="73">
        <v>0.13400025781522287</v>
      </c>
      <c r="AT61" s="73">
        <v>3.3999780379624957E-2</v>
      </c>
      <c r="AU61" s="73">
        <v>2.7166666666666699</v>
      </c>
      <c r="AV61" s="73">
        <v>-0.70899999999999996</v>
      </c>
      <c r="AW61" s="73">
        <v>35</v>
      </c>
      <c r="AX61" s="73" t="s">
        <v>105</v>
      </c>
      <c r="AY61" s="73">
        <v>28.672419999999999</v>
      </c>
      <c r="AZ61" s="73">
        <v>1.4077</v>
      </c>
      <c r="BA61" s="73">
        <v>32.416667312531899</v>
      </c>
      <c r="BB61" s="73">
        <v>9.6</v>
      </c>
      <c r="BC61" s="73">
        <v>50.3</v>
      </c>
      <c r="BD61" s="75"/>
      <c r="BE61" s="75">
        <v>2722482</v>
      </c>
      <c r="BF61" s="129"/>
    </row>
    <row r="62" spans="1:58" x14ac:dyDescent="0.25">
      <c r="A62" s="17" t="s">
        <v>411</v>
      </c>
      <c r="B62" t="s">
        <v>12</v>
      </c>
      <c r="C62" s="128" t="s">
        <v>540</v>
      </c>
      <c r="D62" s="73">
        <v>2.6666666666666665</v>
      </c>
      <c r="E62" s="75">
        <v>1350404</v>
      </c>
      <c r="F62" s="75">
        <v>542141</v>
      </c>
      <c r="G62" s="75">
        <v>2009</v>
      </c>
      <c r="H62" s="73">
        <v>0.125</v>
      </c>
      <c r="I62" s="75"/>
      <c r="J62" s="75">
        <v>0</v>
      </c>
      <c r="K62" s="75">
        <v>0</v>
      </c>
      <c r="L62" s="73">
        <v>-1.172817281958362</v>
      </c>
      <c r="M62" s="73">
        <v>0.373</v>
      </c>
      <c r="N62" s="73">
        <v>0.64100380000000001</v>
      </c>
      <c r="O62" s="73">
        <v>151.84305504749</v>
      </c>
      <c r="P62" s="75">
        <v>1024355986</v>
      </c>
      <c r="Q62" s="75">
        <v>645.97</v>
      </c>
      <c r="R62" s="75">
        <v>901.87</v>
      </c>
      <c r="S62" s="73">
        <v>13.549064276010903</v>
      </c>
      <c r="T62" s="73">
        <v>113.5</v>
      </c>
      <c r="U62" s="73">
        <v>0.37599962909054124</v>
      </c>
      <c r="V62" s="73">
        <v>0.2</v>
      </c>
      <c r="W62" s="129">
        <v>99</v>
      </c>
      <c r="X62" s="73">
        <v>73</v>
      </c>
      <c r="Y62" s="73">
        <v>166</v>
      </c>
      <c r="Z62" s="73">
        <v>0.8</v>
      </c>
      <c r="AA62" s="73">
        <v>48</v>
      </c>
      <c r="AB62" s="73">
        <v>10</v>
      </c>
      <c r="AC62" s="73">
        <v>39.32</v>
      </c>
      <c r="AD62" s="73">
        <v>154</v>
      </c>
      <c r="AE62" s="73">
        <v>0.70899999999999996</v>
      </c>
      <c r="AF62" s="73">
        <v>0.38450000000000001</v>
      </c>
      <c r="AG62" s="75">
        <v>0</v>
      </c>
      <c r="AH62" s="75">
        <v>36581.511289157192</v>
      </c>
      <c r="AI62" s="75">
        <v>5195</v>
      </c>
      <c r="AJ62" s="73">
        <v>2</v>
      </c>
      <c r="AK62" s="75">
        <v>0</v>
      </c>
      <c r="AL62" s="75">
        <v>0</v>
      </c>
      <c r="AM62" s="75"/>
      <c r="AN62" s="73">
        <v>10.517814566841288</v>
      </c>
      <c r="AO62" s="74"/>
      <c r="AP62" s="73">
        <v>0</v>
      </c>
      <c r="AQ62" s="73">
        <v>6.9998077438530662E-3</v>
      </c>
      <c r="AR62" s="73">
        <v>0</v>
      </c>
      <c r="AS62" s="73">
        <v>0.23500016138289706</v>
      </c>
      <c r="AT62" s="73">
        <v>1.3999615487706132E-2</v>
      </c>
      <c r="AU62" s="73">
        <v>2.7166666666666699</v>
      </c>
      <c r="AV62" s="73">
        <v>-0.70899999999999996</v>
      </c>
      <c r="AW62" s="73">
        <v>35</v>
      </c>
      <c r="AX62" s="73" t="s">
        <v>105</v>
      </c>
      <c r="AY62" s="73">
        <v>28.672419999999999</v>
      </c>
      <c r="AZ62" s="73">
        <v>1.4077</v>
      </c>
      <c r="BA62" s="73">
        <v>32.416667312531899</v>
      </c>
      <c r="BB62" s="73">
        <v>9.6</v>
      </c>
      <c r="BC62" s="73">
        <v>50.3</v>
      </c>
      <c r="BD62" s="75"/>
      <c r="BE62" s="75">
        <v>3539764</v>
      </c>
      <c r="BF62" s="129"/>
    </row>
    <row r="63" spans="1:58" x14ac:dyDescent="0.25">
      <c r="A63" s="17" t="s">
        <v>412</v>
      </c>
      <c r="B63" t="s">
        <v>12</v>
      </c>
      <c r="C63" s="128" t="s">
        <v>541</v>
      </c>
      <c r="D63" s="73">
        <v>1.3333333333333333</v>
      </c>
      <c r="E63" s="75">
        <v>0</v>
      </c>
      <c r="F63" s="75">
        <v>0</v>
      </c>
      <c r="G63" s="75">
        <v>1426</v>
      </c>
      <c r="H63" s="73">
        <v>0</v>
      </c>
      <c r="I63" s="75"/>
      <c r="J63" s="75">
        <v>3</v>
      </c>
      <c r="K63" s="75">
        <v>0</v>
      </c>
      <c r="L63" s="73">
        <v>-1.172817281958362</v>
      </c>
      <c r="M63" s="73">
        <v>0.60699999999999998</v>
      </c>
      <c r="N63" s="73">
        <v>0.20614379999999999</v>
      </c>
      <c r="O63" s="73">
        <v>151.84305504749</v>
      </c>
      <c r="P63" s="75">
        <v>1024355986</v>
      </c>
      <c r="Q63" s="75">
        <v>645.97</v>
      </c>
      <c r="R63" s="75">
        <v>901.87</v>
      </c>
      <c r="S63" s="73">
        <v>13.549064276010903</v>
      </c>
      <c r="T63" s="73">
        <v>113.5</v>
      </c>
      <c r="U63" s="73">
        <v>0.16199852171041251</v>
      </c>
      <c r="V63" s="73">
        <v>0.2</v>
      </c>
      <c r="W63" s="129">
        <v>96.5</v>
      </c>
      <c r="X63" s="73">
        <v>73</v>
      </c>
      <c r="Y63" s="73">
        <v>166</v>
      </c>
      <c r="Z63" s="73">
        <v>0.8</v>
      </c>
      <c r="AA63" s="73">
        <v>0</v>
      </c>
      <c r="AB63" s="73">
        <v>7</v>
      </c>
      <c r="AC63" s="73">
        <v>39.32</v>
      </c>
      <c r="AD63" s="73">
        <v>154</v>
      </c>
      <c r="AE63" s="73">
        <v>0.70899999999999996</v>
      </c>
      <c r="AF63" s="73">
        <v>0.4017</v>
      </c>
      <c r="AG63" s="75">
        <v>0</v>
      </c>
      <c r="AH63" s="75">
        <v>10611.908506965008</v>
      </c>
      <c r="AI63" s="75">
        <v>708</v>
      </c>
      <c r="AJ63" s="73">
        <v>1</v>
      </c>
      <c r="AK63" s="75">
        <v>0</v>
      </c>
      <c r="AL63" s="75">
        <v>0</v>
      </c>
      <c r="AM63" s="75"/>
      <c r="AN63" s="73">
        <v>9.8886598974565203</v>
      </c>
      <c r="AO63" s="74"/>
      <c r="AP63" s="73">
        <v>0</v>
      </c>
      <c r="AQ63" s="73">
        <v>2.0012315270935962E-3</v>
      </c>
      <c r="AR63" s="73">
        <v>0</v>
      </c>
      <c r="AS63" s="73">
        <v>9.8000653463355791E-2</v>
      </c>
      <c r="AT63" s="73">
        <v>0.15899894440534834</v>
      </c>
      <c r="AU63" s="73">
        <v>2.7166666666666699</v>
      </c>
      <c r="AV63" s="73">
        <v>-0.70899999999999996</v>
      </c>
      <c r="AW63" s="73">
        <v>35</v>
      </c>
      <c r="AX63" s="73" t="s">
        <v>105</v>
      </c>
      <c r="AY63" s="73">
        <v>28.672419999999999</v>
      </c>
      <c r="AZ63" s="73">
        <v>1.4077</v>
      </c>
      <c r="BA63" s="73">
        <v>32.416667312531899</v>
      </c>
      <c r="BB63" s="73">
        <v>9.6</v>
      </c>
      <c r="BC63" s="73">
        <v>50.3</v>
      </c>
      <c r="BD63" s="75"/>
      <c r="BE63" s="75">
        <v>1026848</v>
      </c>
      <c r="BF63" s="129"/>
    </row>
    <row r="64" spans="1:58" x14ac:dyDescent="0.25">
      <c r="A64" s="17" t="s">
        <v>413</v>
      </c>
      <c r="B64" t="s">
        <v>14</v>
      </c>
      <c r="C64" s="128" t="s">
        <v>542</v>
      </c>
      <c r="D64" s="73" t="s">
        <v>105</v>
      </c>
      <c r="E64" s="75">
        <v>1446856</v>
      </c>
      <c r="F64" s="75">
        <v>599016</v>
      </c>
      <c r="G64" s="75">
        <v>167</v>
      </c>
      <c r="H64" s="73">
        <v>0</v>
      </c>
      <c r="I64" s="75"/>
      <c r="J64" s="75">
        <v>0</v>
      </c>
      <c r="K64" s="75">
        <v>0</v>
      </c>
      <c r="L64" s="73">
        <v>-2.053274018164486</v>
      </c>
      <c r="M64" s="73">
        <v>0.53</v>
      </c>
      <c r="N64" s="73">
        <v>6.2088400000000002E-2</v>
      </c>
      <c r="O64" s="73">
        <v>20633.319233919603</v>
      </c>
      <c r="P64" s="75">
        <v>80754181</v>
      </c>
      <c r="Q64" s="75">
        <v>1776.67</v>
      </c>
      <c r="R64" s="75">
        <v>1915.82</v>
      </c>
      <c r="S64" s="73">
        <v>0.43474803129576223</v>
      </c>
      <c r="T64" s="73">
        <v>123.7</v>
      </c>
      <c r="U64" s="73">
        <v>0.11200026433339993</v>
      </c>
      <c r="V64" s="73">
        <v>4</v>
      </c>
      <c r="W64" s="129">
        <v>59.768718564256162</v>
      </c>
      <c r="X64" s="73">
        <v>42</v>
      </c>
      <c r="Y64" s="73">
        <v>161</v>
      </c>
      <c r="Z64" s="73">
        <v>3.7</v>
      </c>
      <c r="AA64" s="73">
        <v>0</v>
      </c>
      <c r="AB64" s="73">
        <v>186</v>
      </c>
      <c r="AC64" s="73">
        <v>139.44999999999999</v>
      </c>
      <c r="AD64" s="73">
        <v>151</v>
      </c>
      <c r="AE64" s="73" t="s">
        <v>105</v>
      </c>
      <c r="AF64" s="73">
        <v>0.39679999999999999</v>
      </c>
      <c r="AG64" s="75">
        <v>0</v>
      </c>
      <c r="AH64" s="75">
        <v>0</v>
      </c>
      <c r="AI64" s="75">
        <v>0</v>
      </c>
      <c r="AJ64" s="73" t="s">
        <v>105</v>
      </c>
      <c r="AK64" s="75">
        <v>0</v>
      </c>
      <c r="AL64" s="75">
        <v>0</v>
      </c>
      <c r="AM64" s="75"/>
      <c r="AN64" s="73">
        <v>2.5259903950540048</v>
      </c>
      <c r="AO64" s="74"/>
      <c r="AP64" s="73">
        <v>0</v>
      </c>
      <c r="AQ64" s="73">
        <v>1.9999877331468772E-2</v>
      </c>
      <c r="AR64" s="73">
        <v>3.800025760391558E-2</v>
      </c>
      <c r="AS64" s="73">
        <v>6.8000073601118732E-2</v>
      </c>
      <c r="AT64" s="73">
        <v>8.3999730129231301E-2</v>
      </c>
      <c r="AU64" s="73">
        <v>3.9</v>
      </c>
      <c r="AV64" s="73">
        <v>-1.1830000000000001</v>
      </c>
      <c r="AW64" s="73">
        <v>27</v>
      </c>
      <c r="AX64" s="73">
        <v>50.3</v>
      </c>
      <c r="AY64" s="73">
        <v>51.077660000000002</v>
      </c>
      <c r="AZ64" s="73">
        <v>32.876300000000001</v>
      </c>
      <c r="BA64" s="73">
        <v>67.681811556608807</v>
      </c>
      <c r="BB64" s="73">
        <v>30.6</v>
      </c>
      <c r="BC64" s="73">
        <v>61.1</v>
      </c>
      <c r="BD64" s="75"/>
      <c r="BE64" s="75">
        <v>3250816</v>
      </c>
      <c r="BF64" s="129"/>
    </row>
    <row r="65" spans="1:58" x14ac:dyDescent="0.25">
      <c r="A65" s="17" t="s">
        <v>414</v>
      </c>
      <c r="B65" t="s">
        <v>14</v>
      </c>
      <c r="C65" s="128" t="s">
        <v>543</v>
      </c>
      <c r="D65" s="73" t="s">
        <v>105</v>
      </c>
      <c r="E65" s="75">
        <v>1742391</v>
      </c>
      <c r="F65" s="75">
        <v>1070257</v>
      </c>
      <c r="G65" s="75">
        <v>7141</v>
      </c>
      <c r="H65" s="73">
        <v>0.1875</v>
      </c>
      <c r="I65" s="75"/>
      <c r="J65" s="75">
        <v>5</v>
      </c>
      <c r="K65" s="75">
        <v>1204</v>
      </c>
      <c r="L65" s="73">
        <v>-2.053274018164486</v>
      </c>
      <c r="M65" s="73">
        <v>0.38</v>
      </c>
      <c r="N65" s="73">
        <v>0.29635299999999998</v>
      </c>
      <c r="O65" s="73">
        <v>20633.319233919603</v>
      </c>
      <c r="P65" s="75">
        <v>80754181</v>
      </c>
      <c r="Q65" s="75">
        <v>1776.67</v>
      </c>
      <c r="R65" s="75">
        <v>1915.82</v>
      </c>
      <c r="S65" s="73">
        <v>0.43474803129576223</v>
      </c>
      <c r="T65" s="73">
        <v>123.7</v>
      </c>
      <c r="U65" s="73">
        <v>0.16900053387124264</v>
      </c>
      <c r="V65" s="73">
        <v>4</v>
      </c>
      <c r="W65" s="129">
        <v>61.202371431425973</v>
      </c>
      <c r="X65" s="73">
        <v>42</v>
      </c>
      <c r="Y65" s="73">
        <v>161</v>
      </c>
      <c r="Z65" s="73">
        <v>3.7</v>
      </c>
      <c r="AA65" s="73">
        <v>253</v>
      </c>
      <c r="AB65" s="73">
        <v>352</v>
      </c>
      <c r="AC65" s="73">
        <v>139.44999999999999</v>
      </c>
      <c r="AD65" s="73">
        <v>151</v>
      </c>
      <c r="AE65" s="73" t="s">
        <v>105</v>
      </c>
      <c r="AF65" s="73">
        <v>0.43390000000000001</v>
      </c>
      <c r="AG65" s="75">
        <v>0</v>
      </c>
      <c r="AH65" s="75">
        <v>0</v>
      </c>
      <c r="AI65" s="75">
        <v>0</v>
      </c>
      <c r="AJ65" s="73" t="s">
        <v>105</v>
      </c>
      <c r="AK65" s="75">
        <v>298613</v>
      </c>
      <c r="AL65" s="75">
        <v>0</v>
      </c>
      <c r="AM65" s="75"/>
      <c r="AN65" s="73">
        <v>3.2978353048155711</v>
      </c>
      <c r="AO65" s="74"/>
      <c r="AP65" s="73">
        <v>0</v>
      </c>
      <c r="AQ65" s="73">
        <v>3.1000464545717119E-2</v>
      </c>
      <c r="AR65" s="73">
        <v>5.1000091151996503E-2</v>
      </c>
      <c r="AS65" s="73">
        <v>0.20699959475799146</v>
      </c>
      <c r="AT65" s="73">
        <v>3.7000023062553331E-2</v>
      </c>
      <c r="AU65" s="73">
        <v>3.9</v>
      </c>
      <c r="AV65" s="73">
        <v>-1.1830000000000001</v>
      </c>
      <c r="AW65" s="73">
        <v>27</v>
      </c>
      <c r="AX65" s="73">
        <v>50.3</v>
      </c>
      <c r="AY65" s="73">
        <v>51.077660000000002</v>
      </c>
      <c r="AZ65" s="73">
        <v>32.876300000000001</v>
      </c>
      <c r="BA65" s="73">
        <v>67.681811556608807</v>
      </c>
      <c r="BB65" s="73">
        <v>30.6</v>
      </c>
      <c r="BC65" s="73">
        <v>61.1</v>
      </c>
      <c r="BD65" s="75"/>
      <c r="BE65" s="75">
        <v>3667419</v>
      </c>
      <c r="BF65" s="129"/>
    </row>
    <row r="66" spans="1:58" x14ac:dyDescent="0.25">
      <c r="A66" s="17" t="s">
        <v>415</v>
      </c>
      <c r="B66" t="s">
        <v>14</v>
      </c>
      <c r="C66" s="128" t="s">
        <v>544</v>
      </c>
      <c r="D66" s="73" t="s">
        <v>105</v>
      </c>
      <c r="E66" s="75">
        <v>3614702</v>
      </c>
      <c r="F66" s="75">
        <v>675439</v>
      </c>
      <c r="G66" s="75">
        <v>1876</v>
      </c>
      <c r="H66" s="73">
        <v>0</v>
      </c>
      <c r="I66" s="75"/>
      <c r="J66" s="75">
        <v>0</v>
      </c>
      <c r="K66" s="75">
        <v>1</v>
      </c>
      <c r="L66" s="73">
        <v>-2.053274018164486</v>
      </c>
      <c r="M66" s="73">
        <v>0.624</v>
      </c>
      <c r="N66" s="73">
        <v>7.5398699999999999E-2</v>
      </c>
      <c r="O66" s="73">
        <v>20633.319233919603</v>
      </c>
      <c r="P66" s="75">
        <v>80754181</v>
      </c>
      <c r="Q66" s="75">
        <v>1776.67</v>
      </c>
      <c r="R66" s="75">
        <v>1915.82</v>
      </c>
      <c r="S66" s="73">
        <v>0.43474803129576223</v>
      </c>
      <c r="T66" s="73">
        <v>123.7</v>
      </c>
      <c r="U66" s="73">
        <v>0.17199982558126192</v>
      </c>
      <c r="V66" s="73">
        <v>4</v>
      </c>
      <c r="W66" s="129">
        <v>69.703903938685528</v>
      </c>
      <c r="X66" s="73">
        <v>42</v>
      </c>
      <c r="Y66" s="73">
        <v>161</v>
      </c>
      <c r="Z66" s="73">
        <v>3.7</v>
      </c>
      <c r="AA66" s="73">
        <v>0</v>
      </c>
      <c r="AB66" s="73">
        <v>122</v>
      </c>
      <c r="AC66" s="73">
        <v>139.44999999999999</v>
      </c>
      <c r="AD66" s="73">
        <v>151</v>
      </c>
      <c r="AE66" s="73" t="s">
        <v>105</v>
      </c>
      <c r="AF66" s="73">
        <v>0.43809999999999999</v>
      </c>
      <c r="AG66" s="75">
        <v>0</v>
      </c>
      <c r="AH66" s="75">
        <v>0</v>
      </c>
      <c r="AI66" s="75">
        <v>0</v>
      </c>
      <c r="AJ66" s="73" t="s">
        <v>105</v>
      </c>
      <c r="AK66" s="75">
        <v>0</v>
      </c>
      <c r="AL66" s="75">
        <v>0</v>
      </c>
      <c r="AM66" s="75"/>
      <c r="AN66" s="73">
        <v>5.8940461929755976</v>
      </c>
      <c r="AO66" s="74"/>
      <c r="AP66" s="73">
        <v>0</v>
      </c>
      <c r="AQ66" s="73">
        <v>1.7999819286108557E-2</v>
      </c>
      <c r="AR66" s="73">
        <v>5.1999974950549699E-2</v>
      </c>
      <c r="AS66" s="73">
        <v>7.7000220971936567E-2</v>
      </c>
      <c r="AT66" s="73">
        <v>7.9999892645213011E-2</v>
      </c>
      <c r="AU66" s="73">
        <v>3.9</v>
      </c>
      <c r="AV66" s="73">
        <v>-1.1830000000000001</v>
      </c>
      <c r="AW66" s="73">
        <v>27</v>
      </c>
      <c r="AX66" s="73">
        <v>50.3</v>
      </c>
      <c r="AY66" s="73">
        <v>51.077660000000002</v>
      </c>
      <c r="AZ66" s="73">
        <v>32.876300000000001</v>
      </c>
      <c r="BA66" s="73">
        <v>67.681811556608807</v>
      </c>
      <c r="BB66" s="73">
        <v>30.6</v>
      </c>
      <c r="BC66" s="73">
        <v>61.1</v>
      </c>
      <c r="BD66" s="75"/>
      <c r="BE66" s="75">
        <v>4612067</v>
      </c>
      <c r="BF66" s="129"/>
    </row>
    <row r="67" spans="1:58" x14ac:dyDescent="0.25">
      <c r="A67" s="17" t="s">
        <v>416</v>
      </c>
      <c r="B67" t="s">
        <v>14</v>
      </c>
      <c r="C67" s="128" t="s">
        <v>545</v>
      </c>
      <c r="D67" s="73" t="s">
        <v>105</v>
      </c>
      <c r="E67" s="75">
        <v>3161623</v>
      </c>
      <c r="F67" s="75">
        <v>118549</v>
      </c>
      <c r="G67" s="75">
        <v>5370</v>
      </c>
      <c r="H67" s="73">
        <v>0.1875</v>
      </c>
      <c r="I67" s="75"/>
      <c r="J67" s="75">
        <v>0</v>
      </c>
      <c r="K67" s="75">
        <v>2</v>
      </c>
      <c r="L67" s="73">
        <v>-2.053274018164486</v>
      </c>
      <c r="M67" s="73">
        <v>0.441</v>
      </c>
      <c r="N67" s="73">
        <v>5.7052499999999999E-2</v>
      </c>
      <c r="O67" s="73">
        <v>20633.319233919603</v>
      </c>
      <c r="P67" s="75">
        <v>80754181</v>
      </c>
      <c r="Q67" s="75">
        <v>1776.67</v>
      </c>
      <c r="R67" s="75">
        <v>1915.82</v>
      </c>
      <c r="S67" s="73">
        <v>0.43474803129576223</v>
      </c>
      <c r="T67" s="73">
        <v>123.7</v>
      </c>
      <c r="U67" s="73">
        <v>5.7999830644910613E-2</v>
      </c>
      <c r="V67" s="73">
        <v>4</v>
      </c>
      <c r="W67" s="129">
        <v>38.671824318670879</v>
      </c>
      <c r="X67" s="73">
        <v>42</v>
      </c>
      <c r="Y67" s="73">
        <v>161</v>
      </c>
      <c r="Z67" s="73">
        <v>3.7</v>
      </c>
      <c r="AA67" s="73">
        <v>0</v>
      </c>
      <c r="AB67" s="73">
        <v>236</v>
      </c>
      <c r="AC67" s="73">
        <v>139.44999999999999</v>
      </c>
      <c r="AD67" s="73">
        <v>151</v>
      </c>
      <c r="AE67" s="73" t="s">
        <v>105</v>
      </c>
      <c r="AF67" s="73">
        <v>0.38030000000000003</v>
      </c>
      <c r="AG67" s="75">
        <v>0</v>
      </c>
      <c r="AH67" s="75">
        <v>0</v>
      </c>
      <c r="AI67" s="75">
        <v>0</v>
      </c>
      <c r="AJ67" s="73" t="s">
        <v>105</v>
      </c>
      <c r="AK67" s="75">
        <v>0</v>
      </c>
      <c r="AL67" s="75">
        <v>0</v>
      </c>
      <c r="AM67" s="75"/>
      <c r="AN67" s="73">
        <v>3.7889816103903051</v>
      </c>
      <c r="AO67" s="74"/>
      <c r="AP67" s="73">
        <v>2.7000346213252356E-3</v>
      </c>
      <c r="AQ67" s="73">
        <v>1.9999933146924675E-2</v>
      </c>
      <c r="AR67" s="73">
        <v>1.3999869636503116E-2</v>
      </c>
      <c r="AS67" s="73">
        <v>6.7999605566855581E-2</v>
      </c>
      <c r="AT67" s="73">
        <v>8.4000053482460257E-2</v>
      </c>
      <c r="AU67" s="73">
        <v>3.9</v>
      </c>
      <c r="AV67" s="73">
        <v>-1.1830000000000001</v>
      </c>
      <c r="AW67" s="73">
        <v>27</v>
      </c>
      <c r="AX67" s="73">
        <v>50.3</v>
      </c>
      <c r="AY67" s="73">
        <v>51.077660000000002</v>
      </c>
      <c r="AZ67" s="73">
        <v>32.876300000000001</v>
      </c>
      <c r="BA67" s="73">
        <v>67.681811556608807</v>
      </c>
      <c r="BB67" s="73">
        <v>30.6</v>
      </c>
      <c r="BC67" s="73">
        <v>61.1</v>
      </c>
      <c r="BD67" s="75"/>
      <c r="BE67" s="75">
        <v>4796408</v>
      </c>
      <c r="BF67" s="129"/>
    </row>
    <row r="68" spans="1:58" x14ac:dyDescent="0.25">
      <c r="A68" s="17" t="s">
        <v>417</v>
      </c>
      <c r="B68" t="s">
        <v>14</v>
      </c>
      <c r="C68" s="128" t="s">
        <v>546</v>
      </c>
      <c r="D68" s="73" t="s">
        <v>105</v>
      </c>
      <c r="E68" s="75">
        <v>4101246</v>
      </c>
      <c r="F68" s="75">
        <v>816139</v>
      </c>
      <c r="G68" s="75">
        <v>11223</v>
      </c>
      <c r="H68" s="73">
        <v>0.25</v>
      </c>
      <c r="I68" s="75"/>
      <c r="J68" s="75">
        <v>4</v>
      </c>
      <c r="K68" s="75">
        <v>95</v>
      </c>
      <c r="L68" s="73">
        <v>-2.053274018164486</v>
      </c>
      <c r="M68" s="73">
        <v>0.30499999999999999</v>
      </c>
      <c r="N68" s="73">
        <v>0.6000202</v>
      </c>
      <c r="O68" s="73">
        <v>20633.319233919603</v>
      </c>
      <c r="P68" s="75">
        <v>80754181</v>
      </c>
      <c r="Q68" s="75">
        <v>1776.67</v>
      </c>
      <c r="R68" s="75">
        <v>1915.82</v>
      </c>
      <c r="S68" s="73">
        <v>0.43474803129576223</v>
      </c>
      <c r="T68" s="73">
        <v>123.7</v>
      </c>
      <c r="U68" s="73">
        <v>0.37599935340908325</v>
      </c>
      <c r="V68" s="73">
        <v>4</v>
      </c>
      <c r="W68" s="129">
        <v>53.041355503600499</v>
      </c>
      <c r="X68" s="73">
        <v>42</v>
      </c>
      <c r="Y68" s="73">
        <v>161</v>
      </c>
      <c r="Z68" s="73">
        <v>3.7</v>
      </c>
      <c r="AA68" s="73">
        <v>16265</v>
      </c>
      <c r="AB68" s="73">
        <v>488</v>
      </c>
      <c r="AC68" s="73">
        <v>139.44999999999999</v>
      </c>
      <c r="AD68" s="73">
        <v>151</v>
      </c>
      <c r="AE68" s="73" t="s">
        <v>105</v>
      </c>
      <c r="AF68" s="73">
        <v>0.33479999999999999</v>
      </c>
      <c r="AG68" s="75">
        <v>0</v>
      </c>
      <c r="AH68" s="75">
        <v>34011.30594825514</v>
      </c>
      <c r="AI68" s="75">
        <v>0</v>
      </c>
      <c r="AJ68" s="73" t="s">
        <v>105</v>
      </c>
      <c r="AK68" s="75">
        <v>88570</v>
      </c>
      <c r="AL68" s="75">
        <v>0</v>
      </c>
      <c r="AM68" s="75"/>
      <c r="AN68" s="73">
        <v>11.647730256297924</v>
      </c>
      <c r="AO68" s="74"/>
      <c r="AP68" s="73">
        <v>8.9964658803017808E-4</v>
      </c>
      <c r="AQ68" s="73">
        <v>3.1000151531291213E-2</v>
      </c>
      <c r="AR68" s="73">
        <v>0.10000015003098139</v>
      </c>
      <c r="AS68" s="73">
        <v>0.20699999549907055</v>
      </c>
      <c r="AT68" s="73">
        <v>3.6999890477383578E-2</v>
      </c>
      <c r="AU68" s="73">
        <v>3.9</v>
      </c>
      <c r="AV68" s="73">
        <v>-1.1830000000000001</v>
      </c>
      <c r="AW68" s="73">
        <v>27</v>
      </c>
      <c r="AX68" s="73">
        <v>50.3</v>
      </c>
      <c r="AY68" s="73">
        <v>51.077660000000002</v>
      </c>
      <c r="AZ68" s="73">
        <v>32.876300000000001</v>
      </c>
      <c r="BA68" s="73">
        <v>67.681811556608807</v>
      </c>
      <c r="BB68" s="73">
        <v>30.6</v>
      </c>
      <c r="BC68" s="73">
        <v>61.1</v>
      </c>
      <c r="BD68" s="75"/>
      <c r="BE68" s="75">
        <v>5499737</v>
      </c>
      <c r="BF68" s="129"/>
    </row>
    <row r="69" spans="1:58" x14ac:dyDescent="0.25">
      <c r="A69" s="17" t="s">
        <v>418</v>
      </c>
      <c r="B69" t="s">
        <v>14</v>
      </c>
      <c r="C69" s="128" t="s">
        <v>547</v>
      </c>
      <c r="D69" s="73" t="s">
        <v>105</v>
      </c>
      <c r="E69" s="75">
        <v>1915203</v>
      </c>
      <c r="F69" s="75">
        <v>485882</v>
      </c>
      <c r="G69" s="75">
        <v>3455</v>
      </c>
      <c r="H69" s="73">
        <v>0.15625</v>
      </c>
      <c r="I69" s="75"/>
      <c r="J69" s="75">
        <v>3</v>
      </c>
      <c r="K69" s="75">
        <v>368</v>
      </c>
      <c r="L69" s="73">
        <v>-2.053274018164486</v>
      </c>
      <c r="M69" s="73">
        <v>0.54100000000000004</v>
      </c>
      <c r="N69" s="73">
        <v>0.2286513</v>
      </c>
      <c r="O69" s="73">
        <v>20633.319233919603</v>
      </c>
      <c r="P69" s="75">
        <v>80754181</v>
      </c>
      <c r="Q69" s="75">
        <v>1776.67</v>
      </c>
      <c r="R69" s="75">
        <v>1915.82</v>
      </c>
      <c r="S69" s="73">
        <v>0.43474803129576223</v>
      </c>
      <c r="T69" s="73">
        <v>123.7</v>
      </c>
      <c r="U69" s="73">
        <v>7.8999590479328682E-2</v>
      </c>
      <c r="V69" s="73">
        <v>4</v>
      </c>
      <c r="W69" s="129">
        <v>46.182372554073389</v>
      </c>
      <c r="X69" s="73">
        <v>42</v>
      </c>
      <c r="Y69" s="73">
        <v>161</v>
      </c>
      <c r="Z69" s="73">
        <v>3.7</v>
      </c>
      <c r="AA69" s="73">
        <v>829</v>
      </c>
      <c r="AB69" s="73">
        <v>82</v>
      </c>
      <c r="AC69" s="73">
        <v>139.44999999999999</v>
      </c>
      <c r="AD69" s="73">
        <v>151</v>
      </c>
      <c r="AE69" s="73" t="s">
        <v>105</v>
      </c>
      <c r="AF69" s="73">
        <v>0.40689999999999998</v>
      </c>
      <c r="AG69" s="75">
        <v>1219849.9325625733</v>
      </c>
      <c r="AH69" s="75">
        <v>0</v>
      </c>
      <c r="AI69" s="75">
        <v>0</v>
      </c>
      <c r="AJ69" s="73" t="s">
        <v>105</v>
      </c>
      <c r="AK69" s="75">
        <v>0</v>
      </c>
      <c r="AL69" s="75">
        <v>0</v>
      </c>
      <c r="AM69" s="75"/>
      <c r="AN69" s="73">
        <v>3.2978162842195631</v>
      </c>
      <c r="AO69" s="74"/>
      <c r="AP69" s="73">
        <v>0</v>
      </c>
      <c r="AQ69" s="73">
        <v>2.8000249511237033E-2</v>
      </c>
      <c r="AR69" s="73">
        <v>2.6999742281156484E-2</v>
      </c>
      <c r="AS69" s="73">
        <v>8.4999614242495372E-2</v>
      </c>
      <c r="AT69" s="73">
        <v>6.2000259360364809E-2</v>
      </c>
      <c r="AU69" s="73">
        <v>3.9</v>
      </c>
      <c r="AV69" s="73">
        <v>-1.1830000000000001</v>
      </c>
      <c r="AW69" s="73">
        <v>27</v>
      </c>
      <c r="AX69" s="73">
        <v>50.3</v>
      </c>
      <c r="AY69" s="73">
        <v>51.077660000000002</v>
      </c>
      <c r="AZ69" s="73">
        <v>32.876300000000001</v>
      </c>
      <c r="BA69" s="73">
        <v>67.681811556608807</v>
      </c>
      <c r="BB69" s="73">
        <v>30.6</v>
      </c>
      <c r="BC69" s="73">
        <v>61.1</v>
      </c>
      <c r="BD69" s="75"/>
      <c r="BE69" s="75">
        <v>4931135</v>
      </c>
      <c r="BF69" s="129"/>
    </row>
    <row r="70" spans="1:58" x14ac:dyDescent="0.25">
      <c r="A70" s="17" t="s">
        <v>419</v>
      </c>
      <c r="B70" t="s">
        <v>14</v>
      </c>
      <c r="C70" s="128" t="s">
        <v>548</v>
      </c>
      <c r="D70" s="73" t="s">
        <v>105</v>
      </c>
      <c r="E70" s="75">
        <v>1977461</v>
      </c>
      <c r="F70" s="75">
        <v>288452</v>
      </c>
      <c r="G70" s="75">
        <v>17174</v>
      </c>
      <c r="H70" s="73">
        <v>0.1875</v>
      </c>
      <c r="I70" s="75"/>
      <c r="J70" s="75">
        <v>5</v>
      </c>
      <c r="K70" s="75">
        <v>5061</v>
      </c>
      <c r="L70" s="73">
        <v>-2.053274018164486</v>
      </c>
      <c r="M70" s="73">
        <v>0.35299999999999998</v>
      </c>
      <c r="N70" s="73">
        <v>0.43698949999999998</v>
      </c>
      <c r="O70" s="73">
        <v>20633.319233919603</v>
      </c>
      <c r="P70" s="75">
        <v>80754181</v>
      </c>
      <c r="Q70" s="75">
        <v>1776.67</v>
      </c>
      <c r="R70" s="75">
        <v>1915.82</v>
      </c>
      <c r="S70" s="73">
        <v>0.43474803129576223</v>
      </c>
      <c r="T70" s="73">
        <v>123.7</v>
      </c>
      <c r="U70" s="73">
        <v>0.38700028013399207</v>
      </c>
      <c r="V70" s="73">
        <v>4</v>
      </c>
      <c r="W70" s="129">
        <v>62.069889505262687</v>
      </c>
      <c r="X70" s="73">
        <v>42</v>
      </c>
      <c r="Y70" s="73">
        <v>161</v>
      </c>
      <c r="Z70" s="73">
        <v>3.7</v>
      </c>
      <c r="AA70" s="73">
        <v>423</v>
      </c>
      <c r="AB70" s="73">
        <v>664</v>
      </c>
      <c r="AC70" s="73">
        <v>139.44999999999999</v>
      </c>
      <c r="AD70" s="73">
        <v>151</v>
      </c>
      <c r="AE70" s="73" t="s">
        <v>105</v>
      </c>
      <c r="AF70" s="73">
        <v>0.3841</v>
      </c>
      <c r="AG70" s="75">
        <v>0</v>
      </c>
      <c r="AH70" s="75">
        <v>0</v>
      </c>
      <c r="AI70" s="75">
        <v>0</v>
      </c>
      <c r="AJ70" s="73" t="s">
        <v>105</v>
      </c>
      <c r="AK70" s="75">
        <v>210231</v>
      </c>
      <c r="AL70" s="75">
        <v>0</v>
      </c>
      <c r="AM70" s="75"/>
      <c r="AN70" s="73">
        <v>9.5427448696449666</v>
      </c>
      <c r="AO70" s="74"/>
      <c r="AP70" s="73">
        <v>1.7999413972568335E-3</v>
      </c>
      <c r="AQ70" s="73">
        <v>7.9997054501758924E-3</v>
      </c>
      <c r="AR70" s="73">
        <v>0.13100019748226843</v>
      </c>
      <c r="AS70" s="73">
        <v>0.20699990962675852</v>
      </c>
      <c r="AT70" s="73">
        <v>3.7000311285609565E-2</v>
      </c>
      <c r="AU70" s="73">
        <v>3.9</v>
      </c>
      <c r="AV70" s="73">
        <v>-1.1830000000000001</v>
      </c>
      <c r="AW70" s="73">
        <v>27</v>
      </c>
      <c r="AX70" s="73">
        <v>50.3</v>
      </c>
      <c r="AY70" s="73">
        <v>51.077660000000002</v>
      </c>
      <c r="AZ70" s="73">
        <v>32.876300000000001</v>
      </c>
      <c r="BA70" s="73">
        <v>67.681811556608807</v>
      </c>
      <c r="BB70" s="73">
        <v>30.6</v>
      </c>
      <c r="BC70" s="73">
        <v>61.1</v>
      </c>
      <c r="BD70" s="75"/>
      <c r="BE70" s="75">
        <v>4930077</v>
      </c>
      <c r="BF70" s="129"/>
    </row>
    <row r="71" spans="1:58" x14ac:dyDescent="0.25">
      <c r="A71" s="17" t="s">
        <v>420</v>
      </c>
      <c r="B71" t="s">
        <v>14</v>
      </c>
      <c r="C71" s="128" t="s">
        <v>549</v>
      </c>
      <c r="D71" s="73" t="s">
        <v>105</v>
      </c>
      <c r="E71" s="75">
        <v>7680</v>
      </c>
      <c r="F71" s="75">
        <v>1711484</v>
      </c>
      <c r="G71" s="75">
        <v>694</v>
      </c>
      <c r="H71" s="73">
        <v>0</v>
      </c>
      <c r="I71" s="75"/>
      <c r="J71" s="75">
        <v>0</v>
      </c>
      <c r="K71" s="75">
        <v>9</v>
      </c>
      <c r="L71" s="73">
        <v>-2.053274018164486</v>
      </c>
      <c r="M71" s="73">
        <v>0.61299999999999999</v>
      </c>
      <c r="N71" s="73">
        <v>0.1446462</v>
      </c>
      <c r="O71" s="73">
        <v>20633.319233919603</v>
      </c>
      <c r="P71" s="75">
        <v>80754181</v>
      </c>
      <c r="Q71" s="75">
        <v>1776.67</v>
      </c>
      <c r="R71" s="75">
        <v>1915.82</v>
      </c>
      <c r="S71" s="73">
        <v>0.43474803129576223</v>
      </c>
      <c r="T71" s="73">
        <v>123.7</v>
      </c>
      <c r="U71" s="73">
        <v>7.2001282452216833E-2</v>
      </c>
      <c r="V71" s="73">
        <v>4</v>
      </c>
      <c r="W71" s="129">
        <v>83.65004284355912</v>
      </c>
      <c r="X71" s="73">
        <v>42</v>
      </c>
      <c r="Y71" s="73">
        <v>161</v>
      </c>
      <c r="Z71" s="73">
        <v>3.7</v>
      </c>
      <c r="AA71" s="73">
        <v>0</v>
      </c>
      <c r="AB71" s="73">
        <v>30</v>
      </c>
      <c r="AC71" s="73">
        <v>139.44999999999999</v>
      </c>
      <c r="AD71" s="73">
        <v>151</v>
      </c>
      <c r="AE71" s="73" t="s">
        <v>105</v>
      </c>
      <c r="AF71" s="73">
        <v>0.33700000000000002</v>
      </c>
      <c r="AG71" s="75">
        <v>486448.78379709565</v>
      </c>
      <c r="AH71" s="75">
        <v>0</v>
      </c>
      <c r="AI71" s="75">
        <v>0</v>
      </c>
      <c r="AJ71" s="73" t="s">
        <v>105</v>
      </c>
      <c r="AK71" s="75">
        <v>0</v>
      </c>
      <c r="AL71" s="75">
        <v>0</v>
      </c>
      <c r="AM71" s="75"/>
      <c r="AN71" s="73">
        <v>2.0349248171907299</v>
      </c>
      <c r="AO71" s="74"/>
      <c r="AP71" s="73">
        <v>0</v>
      </c>
      <c r="AQ71" s="73">
        <v>1.7999209141180594E-2</v>
      </c>
      <c r="AR71" s="73">
        <v>4.7000780614534179E-2</v>
      </c>
      <c r="AS71" s="73">
        <v>7.7000145468850201E-2</v>
      </c>
      <c r="AT71" s="73">
        <v>7.999967218287278E-2</v>
      </c>
      <c r="AU71" s="73">
        <v>3.9</v>
      </c>
      <c r="AV71" s="73">
        <v>-1.1830000000000001</v>
      </c>
      <c r="AW71" s="73">
        <v>27</v>
      </c>
      <c r="AX71" s="73">
        <v>50.3</v>
      </c>
      <c r="AY71" s="73">
        <v>51.077660000000002</v>
      </c>
      <c r="AZ71" s="73">
        <v>32.876300000000001</v>
      </c>
      <c r="BA71" s="73">
        <v>67.681811556608807</v>
      </c>
      <c r="BB71" s="73">
        <v>30.6</v>
      </c>
      <c r="BC71" s="73">
        <v>61.1</v>
      </c>
      <c r="BD71" s="75"/>
      <c r="BE71" s="75">
        <v>1966426</v>
      </c>
      <c r="BF71" s="129"/>
    </row>
    <row r="72" spans="1:58" x14ac:dyDescent="0.25">
      <c r="A72" s="17" t="s">
        <v>421</v>
      </c>
      <c r="B72" t="s">
        <v>14</v>
      </c>
      <c r="C72" s="128" t="s">
        <v>550</v>
      </c>
      <c r="D72" s="73" t="s">
        <v>105</v>
      </c>
      <c r="E72" s="75">
        <v>1281576</v>
      </c>
      <c r="F72" s="75">
        <v>1093999</v>
      </c>
      <c r="G72" s="75">
        <v>3126</v>
      </c>
      <c r="H72" s="73">
        <v>6.25E-2</v>
      </c>
      <c r="I72" s="75"/>
      <c r="J72" s="75">
        <v>0</v>
      </c>
      <c r="K72" s="75">
        <v>6</v>
      </c>
      <c r="L72" s="73">
        <v>-2.053274018164486</v>
      </c>
      <c r="M72" s="73">
        <v>0.55000000000000004</v>
      </c>
      <c r="N72" s="73">
        <v>0.15689439999999999</v>
      </c>
      <c r="O72" s="73">
        <v>20633.319233919603</v>
      </c>
      <c r="P72" s="75">
        <v>80754181</v>
      </c>
      <c r="Q72" s="75">
        <v>1776.67</v>
      </c>
      <c r="R72" s="75">
        <v>1915.82</v>
      </c>
      <c r="S72" s="73">
        <v>0.43474803129576223</v>
      </c>
      <c r="T72" s="73">
        <v>123.7</v>
      </c>
      <c r="U72" s="73">
        <v>0.13000075824748888</v>
      </c>
      <c r="V72" s="73">
        <v>4</v>
      </c>
      <c r="W72" s="129">
        <v>59.416006559612455</v>
      </c>
      <c r="X72" s="73">
        <v>42</v>
      </c>
      <c r="Y72" s="73">
        <v>161</v>
      </c>
      <c r="Z72" s="73">
        <v>3.7</v>
      </c>
      <c r="AA72" s="73">
        <v>0</v>
      </c>
      <c r="AB72" s="73">
        <v>121</v>
      </c>
      <c r="AC72" s="73">
        <v>139.44999999999999</v>
      </c>
      <c r="AD72" s="73">
        <v>151</v>
      </c>
      <c r="AE72" s="73" t="s">
        <v>105</v>
      </c>
      <c r="AF72" s="73">
        <v>0.43690000000000001</v>
      </c>
      <c r="AG72" s="75">
        <v>0</v>
      </c>
      <c r="AH72" s="75">
        <v>0</v>
      </c>
      <c r="AI72" s="75">
        <v>0</v>
      </c>
      <c r="AJ72" s="73" t="s">
        <v>105</v>
      </c>
      <c r="AK72" s="75">
        <v>0</v>
      </c>
      <c r="AL72" s="75">
        <v>0</v>
      </c>
      <c r="AM72" s="75"/>
      <c r="AN72" s="73">
        <v>4.981867229027876</v>
      </c>
      <c r="AO72" s="74"/>
      <c r="AP72" s="73">
        <v>2.7002895267452458E-3</v>
      </c>
      <c r="AQ72" s="73">
        <v>1.8000062734803098E-2</v>
      </c>
      <c r="AR72" s="73">
        <v>3.0000506704178861E-2</v>
      </c>
      <c r="AS72" s="73">
        <v>7.6999732170648316E-2</v>
      </c>
      <c r="AT72" s="73">
        <v>8.0000144772622531E-2</v>
      </c>
      <c r="AU72" s="73">
        <v>3.9</v>
      </c>
      <c r="AV72" s="73">
        <v>-1.1830000000000001</v>
      </c>
      <c r="AW72" s="73">
        <v>27</v>
      </c>
      <c r="AX72" s="73">
        <v>50.3</v>
      </c>
      <c r="AY72" s="73">
        <v>51.077660000000002</v>
      </c>
      <c r="AZ72" s="73">
        <v>32.876300000000001</v>
      </c>
      <c r="BA72" s="73">
        <v>67.681811556608807</v>
      </c>
      <c r="BB72" s="73">
        <v>30.6</v>
      </c>
      <c r="BC72" s="73">
        <v>61.1</v>
      </c>
      <c r="BD72" s="75"/>
      <c r="BE72" s="75">
        <v>3337517</v>
      </c>
      <c r="BF72" s="129"/>
    </row>
    <row r="73" spans="1:58" x14ac:dyDescent="0.25">
      <c r="A73" s="17" t="s">
        <v>422</v>
      </c>
      <c r="B73" t="s">
        <v>14</v>
      </c>
      <c r="C73" s="128" t="s">
        <v>551</v>
      </c>
      <c r="D73" s="73" t="s">
        <v>105</v>
      </c>
      <c r="E73" s="75">
        <v>1761699</v>
      </c>
      <c r="F73" s="75">
        <v>1809355</v>
      </c>
      <c r="G73" s="75">
        <v>5291</v>
      </c>
      <c r="H73" s="73">
        <v>0</v>
      </c>
      <c r="I73" s="75"/>
      <c r="J73" s="75">
        <v>0</v>
      </c>
      <c r="K73" s="75">
        <v>27</v>
      </c>
      <c r="L73" s="73">
        <v>-2.053274018164486</v>
      </c>
      <c r="M73" s="73">
        <v>0.59799999999999998</v>
      </c>
      <c r="N73" s="73">
        <v>7.8150399999999995E-2</v>
      </c>
      <c r="O73" s="73">
        <v>20633.319233919603</v>
      </c>
      <c r="P73" s="75">
        <v>80754181</v>
      </c>
      <c r="Q73" s="75">
        <v>1776.67</v>
      </c>
      <c r="R73" s="75">
        <v>1915.82</v>
      </c>
      <c r="S73" s="73">
        <v>0.43474803129576223</v>
      </c>
      <c r="T73" s="73">
        <v>123.7</v>
      </c>
      <c r="U73" s="73">
        <v>9.4000028306375147E-2</v>
      </c>
      <c r="V73" s="73">
        <v>4</v>
      </c>
      <c r="W73" s="129">
        <v>88.80522120440969</v>
      </c>
      <c r="X73" s="73">
        <v>42</v>
      </c>
      <c r="Y73" s="73">
        <v>161</v>
      </c>
      <c r="Z73" s="73">
        <v>3.7</v>
      </c>
      <c r="AA73" s="73">
        <v>0</v>
      </c>
      <c r="AB73" s="73">
        <v>97</v>
      </c>
      <c r="AC73" s="73">
        <v>139.44999999999999</v>
      </c>
      <c r="AD73" s="73">
        <v>151</v>
      </c>
      <c r="AE73" s="73" t="s">
        <v>105</v>
      </c>
      <c r="AF73" s="73">
        <v>0.4698</v>
      </c>
      <c r="AG73" s="75">
        <v>1190852.8823104268</v>
      </c>
      <c r="AH73" s="75">
        <v>0</v>
      </c>
      <c r="AI73" s="75">
        <v>0</v>
      </c>
      <c r="AJ73" s="73" t="s">
        <v>105</v>
      </c>
      <c r="AK73" s="75">
        <v>0</v>
      </c>
      <c r="AL73" s="75">
        <v>0</v>
      </c>
      <c r="AM73" s="75"/>
      <c r="AN73" s="73">
        <v>3.7188122005355879</v>
      </c>
      <c r="AO73" s="74"/>
      <c r="AP73" s="73">
        <v>0</v>
      </c>
      <c r="AQ73" s="73">
        <v>1.800033102886317E-2</v>
      </c>
      <c r="AR73" s="73">
        <v>3.7999567116102008E-2</v>
      </c>
      <c r="AS73" s="73">
        <v>7.6999859949327121E-2</v>
      </c>
      <c r="AT73" s="73">
        <v>8.0000339516782745E-2</v>
      </c>
      <c r="AU73" s="73">
        <v>3.9</v>
      </c>
      <c r="AV73" s="73">
        <v>-1.1830000000000001</v>
      </c>
      <c r="AW73" s="73">
        <v>27</v>
      </c>
      <c r="AX73" s="73">
        <v>50.3</v>
      </c>
      <c r="AY73" s="73">
        <v>51.077660000000002</v>
      </c>
      <c r="AZ73" s="73">
        <v>32.876300000000001</v>
      </c>
      <c r="BA73" s="73">
        <v>67.681811556608807</v>
      </c>
      <c r="BB73" s="73">
        <v>30.6</v>
      </c>
      <c r="BC73" s="73">
        <v>61.1</v>
      </c>
      <c r="BD73" s="75"/>
      <c r="BE73" s="75">
        <v>4813917</v>
      </c>
      <c r="BF73" s="129"/>
    </row>
    <row r="74" spans="1:58" x14ac:dyDescent="0.25">
      <c r="A74" s="17" t="s">
        <v>423</v>
      </c>
      <c r="B74" t="s">
        <v>14</v>
      </c>
      <c r="C74" s="128" t="s">
        <v>552</v>
      </c>
      <c r="D74" s="73" t="s">
        <v>105</v>
      </c>
      <c r="E74" s="75">
        <v>419421</v>
      </c>
      <c r="F74" s="75">
        <v>796971</v>
      </c>
      <c r="G74" s="75">
        <v>4002</v>
      </c>
      <c r="H74" s="73">
        <v>0.15625</v>
      </c>
      <c r="I74" s="75"/>
      <c r="J74" s="75">
        <v>0</v>
      </c>
      <c r="K74" s="75">
        <v>0</v>
      </c>
      <c r="L74" s="73">
        <v>-2.053274018164486</v>
      </c>
      <c r="M74" s="73">
        <v>0.41799999999999998</v>
      </c>
      <c r="N74" s="73">
        <v>0.2174498</v>
      </c>
      <c r="O74" s="73">
        <v>20633.319233919603</v>
      </c>
      <c r="P74" s="75">
        <v>80754181</v>
      </c>
      <c r="Q74" s="75">
        <v>1776.67</v>
      </c>
      <c r="R74" s="75">
        <v>1915.82</v>
      </c>
      <c r="S74" s="73">
        <v>0.43474803129576223</v>
      </c>
      <c r="T74" s="73">
        <v>123.7</v>
      </c>
      <c r="U74" s="73">
        <v>0.10999940358547956</v>
      </c>
      <c r="V74" s="73">
        <v>4</v>
      </c>
      <c r="W74" s="129">
        <v>81.30285400468938</v>
      </c>
      <c r="X74" s="73">
        <v>42</v>
      </c>
      <c r="Y74" s="73">
        <v>161</v>
      </c>
      <c r="Z74" s="73">
        <v>3.7</v>
      </c>
      <c r="AA74" s="73">
        <v>28</v>
      </c>
      <c r="AB74" s="73">
        <v>128</v>
      </c>
      <c r="AC74" s="73">
        <v>139.44999999999999</v>
      </c>
      <c r="AD74" s="73">
        <v>151</v>
      </c>
      <c r="AE74" s="73" t="s">
        <v>105</v>
      </c>
      <c r="AF74" s="73">
        <v>0.42499999999999999</v>
      </c>
      <c r="AG74" s="75">
        <v>0</v>
      </c>
      <c r="AH74" s="75">
        <v>0</v>
      </c>
      <c r="AI74" s="75">
        <v>0</v>
      </c>
      <c r="AJ74" s="73" t="s">
        <v>105</v>
      </c>
      <c r="AK74" s="75">
        <v>0</v>
      </c>
      <c r="AL74" s="75">
        <v>0</v>
      </c>
      <c r="AM74" s="75"/>
      <c r="AN74" s="73">
        <v>4.6310905021196902</v>
      </c>
      <c r="AO74" s="74"/>
      <c r="AP74" s="73">
        <v>0</v>
      </c>
      <c r="AQ74" s="73">
        <v>2.0000769630385006E-2</v>
      </c>
      <c r="AR74" s="73">
        <v>3.1000070549451961E-2</v>
      </c>
      <c r="AS74" s="73">
        <v>6.8000051308692328E-2</v>
      </c>
      <c r="AT74" s="73">
        <v>8.4000346333673259E-2</v>
      </c>
      <c r="AU74" s="73">
        <v>3.9</v>
      </c>
      <c r="AV74" s="73">
        <v>-1.1830000000000001</v>
      </c>
      <c r="AW74" s="73">
        <v>27</v>
      </c>
      <c r="AX74" s="73">
        <v>50.3</v>
      </c>
      <c r="AY74" s="73">
        <v>51.077660000000002</v>
      </c>
      <c r="AZ74" s="73">
        <v>32.876300000000001</v>
      </c>
      <c r="BA74" s="73">
        <v>67.681811556608807</v>
      </c>
      <c r="BB74" s="73">
        <v>30.6</v>
      </c>
      <c r="BC74" s="73">
        <v>61.1</v>
      </c>
      <c r="BD74" s="75"/>
      <c r="BE74" s="75">
        <v>2499272</v>
      </c>
      <c r="BF74" s="129"/>
    </row>
    <row r="75" spans="1:58" x14ac:dyDescent="0.25">
      <c r="A75" s="17" t="s">
        <v>424</v>
      </c>
      <c r="B75" t="s">
        <v>14</v>
      </c>
      <c r="C75" s="128" t="s">
        <v>553</v>
      </c>
      <c r="D75" s="73" t="s">
        <v>105</v>
      </c>
      <c r="E75" s="75">
        <v>1957216</v>
      </c>
      <c r="F75" s="75">
        <v>705374</v>
      </c>
      <c r="G75" s="75">
        <v>1376</v>
      </c>
      <c r="H75" s="73">
        <v>0.1875</v>
      </c>
      <c r="I75" s="75"/>
      <c r="J75" s="75">
        <v>0</v>
      </c>
      <c r="K75" s="75">
        <v>10</v>
      </c>
      <c r="L75" s="73">
        <v>-2.053274018164486</v>
      </c>
      <c r="M75" s="73">
        <v>0.48099999999999998</v>
      </c>
      <c r="N75" s="73">
        <v>4.5983799999999998E-2</v>
      </c>
      <c r="O75" s="73">
        <v>20633.319233919603</v>
      </c>
      <c r="P75" s="75">
        <v>80754181</v>
      </c>
      <c r="Q75" s="75">
        <v>1776.67</v>
      </c>
      <c r="R75" s="75">
        <v>1915.82</v>
      </c>
      <c r="S75" s="73">
        <v>0.43474803129576223</v>
      </c>
      <c r="T75" s="73">
        <v>123.7</v>
      </c>
      <c r="U75" s="73">
        <v>0.10400017725021221</v>
      </c>
      <c r="V75" s="73">
        <v>4</v>
      </c>
      <c r="W75" s="129">
        <v>65.986443921960031</v>
      </c>
      <c r="X75" s="73">
        <v>42</v>
      </c>
      <c r="Y75" s="73">
        <v>161</v>
      </c>
      <c r="Z75" s="73">
        <v>3.7</v>
      </c>
      <c r="AA75" s="73">
        <v>0</v>
      </c>
      <c r="AB75" s="73">
        <v>153</v>
      </c>
      <c r="AC75" s="73">
        <v>139.44999999999999</v>
      </c>
      <c r="AD75" s="73">
        <v>151</v>
      </c>
      <c r="AE75" s="73" t="s">
        <v>105</v>
      </c>
      <c r="AF75" s="73">
        <v>0.41770000000000002</v>
      </c>
      <c r="AG75" s="75">
        <v>913832.57157434931</v>
      </c>
      <c r="AH75" s="75">
        <v>0</v>
      </c>
      <c r="AI75" s="75">
        <v>0</v>
      </c>
      <c r="AJ75" s="73" t="s">
        <v>105</v>
      </c>
      <c r="AK75" s="75">
        <v>0</v>
      </c>
      <c r="AL75" s="75">
        <v>0</v>
      </c>
      <c r="AM75" s="75"/>
      <c r="AN75" s="73">
        <v>2.6663139939109968</v>
      </c>
      <c r="AO75" s="74"/>
      <c r="AP75" s="73">
        <v>0</v>
      </c>
      <c r="AQ75" s="73">
        <v>1.8000345475352494E-2</v>
      </c>
      <c r="AR75" s="73">
        <v>3.9999568155809385E-2</v>
      </c>
      <c r="AS75" s="73">
        <v>7.6999978407790465E-2</v>
      </c>
      <c r="AT75" s="73">
        <v>8.0000215922095302E-2</v>
      </c>
      <c r="AU75" s="73">
        <v>3.9</v>
      </c>
      <c r="AV75" s="73">
        <v>-1.1830000000000001</v>
      </c>
      <c r="AW75" s="73">
        <v>27</v>
      </c>
      <c r="AX75" s="73">
        <v>50.3</v>
      </c>
      <c r="AY75" s="73">
        <v>51.077660000000002</v>
      </c>
      <c r="AZ75" s="73">
        <v>32.876300000000001</v>
      </c>
      <c r="BA75" s="73">
        <v>67.681811556608807</v>
      </c>
      <c r="BB75" s="73">
        <v>30.6</v>
      </c>
      <c r="BC75" s="73">
        <v>61.1</v>
      </c>
      <c r="BD75" s="75"/>
      <c r="BE75" s="75">
        <v>3694087</v>
      </c>
      <c r="BF75" s="129"/>
    </row>
    <row r="76" spans="1:58" x14ac:dyDescent="0.25">
      <c r="A76" s="17" t="s">
        <v>425</v>
      </c>
      <c r="B76" t="s">
        <v>14</v>
      </c>
      <c r="C76" s="128" t="s">
        <v>554</v>
      </c>
      <c r="D76" s="73" t="s">
        <v>105</v>
      </c>
      <c r="E76" s="75">
        <v>1339711</v>
      </c>
      <c r="F76" s="75">
        <v>1055554</v>
      </c>
      <c r="G76" s="75">
        <v>596</v>
      </c>
      <c r="H76" s="73">
        <v>0.125</v>
      </c>
      <c r="I76" s="75"/>
      <c r="J76" s="75">
        <v>0</v>
      </c>
      <c r="K76" s="75">
        <v>4</v>
      </c>
      <c r="L76" s="73">
        <v>-2.053274018164486</v>
      </c>
      <c r="M76" s="73">
        <v>0.52800000000000002</v>
      </c>
      <c r="N76" s="73">
        <v>6.1045099999999998E-2</v>
      </c>
      <c r="O76" s="73">
        <v>20633.319233919603</v>
      </c>
      <c r="P76" s="75">
        <v>80754181</v>
      </c>
      <c r="Q76" s="75">
        <v>1776.67</v>
      </c>
      <c r="R76" s="75">
        <v>1915.82</v>
      </c>
      <c r="S76" s="73">
        <v>0.43474803129576223</v>
      </c>
      <c r="T76" s="73">
        <v>123.7</v>
      </c>
      <c r="U76" s="73">
        <v>0.14000082119581042</v>
      </c>
      <c r="V76" s="73">
        <v>4</v>
      </c>
      <c r="W76" s="129">
        <v>68.576763581797934</v>
      </c>
      <c r="X76" s="73">
        <v>42</v>
      </c>
      <c r="Y76" s="73">
        <v>161</v>
      </c>
      <c r="Z76" s="73">
        <v>3.7</v>
      </c>
      <c r="AA76" s="73">
        <v>0</v>
      </c>
      <c r="AB76" s="73">
        <v>242</v>
      </c>
      <c r="AC76" s="73">
        <v>139.44999999999999</v>
      </c>
      <c r="AD76" s="73">
        <v>151</v>
      </c>
      <c r="AE76" s="73" t="s">
        <v>105</v>
      </c>
      <c r="AF76" s="73">
        <v>0.48309999999999997</v>
      </c>
      <c r="AG76" s="75">
        <v>0</v>
      </c>
      <c r="AH76" s="75">
        <v>0</v>
      </c>
      <c r="AI76" s="75">
        <v>0</v>
      </c>
      <c r="AJ76" s="73" t="s">
        <v>105</v>
      </c>
      <c r="AK76" s="75">
        <v>0</v>
      </c>
      <c r="AL76" s="75">
        <v>0</v>
      </c>
      <c r="AM76" s="75"/>
      <c r="AN76" s="73">
        <v>4.2099611350147175</v>
      </c>
      <c r="AO76" s="74"/>
      <c r="AP76" s="73">
        <v>0</v>
      </c>
      <c r="AQ76" s="73">
        <v>1.5999976718840715E-2</v>
      </c>
      <c r="AR76" s="73">
        <v>3.0000683884054007E-2</v>
      </c>
      <c r="AS76" s="73">
        <v>9.6999495089858001E-2</v>
      </c>
      <c r="AT76" s="73">
        <v>5.9000277918838967E-2</v>
      </c>
      <c r="AU76" s="73">
        <v>3.9</v>
      </c>
      <c r="AV76" s="73">
        <v>-1.1830000000000001</v>
      </c>
      <c r="AW76" s="73">
        <v>27</v>
      </c>
      <c r="AX76" s="73">
        <v>50.3</v>
      </c>
      <c r="AY76" s="73">
        <v>51.077660000000002</v>
      </c>
      <c r="AZ76" s="73">
        <v>32.876300000000001</v>
      </c>
      <c r="BA76" s="73">
        <v>67.681811556608807</v>
      </c>
      <c r="BB76" s="73">
        <v>30.6</v>
      </c>
      <c r="BC76" s="73">
        <v>61.1</v>
      </c>
      <c r="BD76" s="75"/>
      <c r="BE76" s="75">
        <v>2794575</v>
      </c>
      <c r="BF76" s="129"/>
    </row>
    <row r="77" spans="1:58" x14ac:dyDescent="0.25">
      <c r="A77" s="17" t="s">
        <v>426</v>
      </c>
      <c r="B77" t="s">
        <v>14</v>
      </c>
      <c r="C77" s="128" t="s">
        <v>555</v>
      </c>
      <c r="D77" s="73" t="s">
        <v>105</v>
      </c>
      <c r="E77" s="75">
        <v>2234995</v>
      </c>
      <c r="F77" s="75">
        <v>301074</v>
      </c>
      <c r="G77" s="75">
        <v>236</v>
      </c>
      <c r="H77" s="73">
        <v>0.1875</v>
      </c>
      <c r="I77" s="75"/>
      <c r="J77" s="75">
        <v>0</v>
      </c>
      <c r="K77" s="75">
        <v>8</v>
      </c>
      <c r="L77" s="73">
        <v>-2.053274018164486</v>
      </c>
      <c r="M77" s="73">
        <v>0.505</v>
      </c>
      <c r="N77" s="73">
        <v>9.9178000000000002E-2</v>
      </c>
      <c r="O77" s="73">
        <v>20633.319233919603</v>
      </c>
      <c r="P77" s="75">
        <v>80754181</v>
      </c>
      <c r="Q77" s="75">
        <v>1776.67</v>
      </c>
      <c r="R77" s="75">
        <v>1915.82</v>
      </c>
      <c r="S77" s="73">
        <v>0.43474803129576223</v>
      </c>
      <c r="T77" s="73">
        <v>123.7</v>
      </c>
      <c r="U77" s="73">
        <v>5.9999561446787052E-2</v>
      </c>
      <c r="V77" s="73">
        <v>4</v>
      </c>
      <c r="W77" s="129">
        <v>82.387888939186809</v>
      </c>
      <c r="X77" s="73">
        <v>42</v>
      </c>
      <c r="Y77" s="73">
        <v>161</v>
      </c>
      <c r="Z77" s="73">
        <v>3.7</v>
      </c>
      <c r="AA77" s="73">
        <v>0</v>
      </c>
      <c r="AB77" s="73">
        <v>142</v>
      </c>
      <c r="AC77" s="73">
        <v>139.44999999999999</v>
      </c>
      <c r="AD77" s="73">
        <v>151</v>
      </c>
      <c r="AE77" s="73" t="s">
        <v>105</v>
      </c>
      <c r="AF77" s="73">
        <v>0.42730000000000001</v>
      </c>
      <c r="AG77" s="75">
        <v>0</v>
      </c>
      <c r="AH77" s="75">
        <v>0</v>
      </c>
      <c r="AI77" s="75">
        <v>0</v>
      </c>
      <c r="AJ77" s="73" t="s">
        <v>105</v>
      </c>
      <c r="AK77" s="75">
        <v>0</v>
      </c>
      <c r="AL77" s="75">
        <v>0</v>
      </c>
      <c r="AM77" s="75"/>
      <c r="AN77" s="73">
        <v>3.0873464206761922</v>
      </c>
      <c r="AO77" s="74"/>
      <c r="AP77" s="73">
        <v>0</v>
      </c>
      <c r="AQ77" s="73">
        <v>1.9999636719922814E-2</v>
      </c>
      <c r="AR77" s="73">
        <v>1.1999995726116739E-2</v>
      </c>
      <c r="AS77" s="73">
        <v>6.7999619624389773E-2</v>
      </c>
      <c r="AT77" s="73">
        <v>8.3999970082817177E-2</v>
      </c>
      <c r="AU77" s="73">
        <v>3.9</v>
      </c>
      <c r="AV77" s="73">
        <v>-1.1830000000000001</v>
      </c>
      <c r="AW77" s="73">
        <v>27</v>
      </c>
      <c r="AX77" s="73">
        <v>50.3</v>
      </c>
      <c r="AY77" s="73">
        <v>51.077660000000002</v>
      </c>
      <c r="AZ77" s="73">
        <v>32.876300000000001</v>
      </c>
      <c r="BA77" s="73">
        <v>67.681811556608807</v>
      </c>
      <c r="BB77" s="73">
        <v>30.6</v>
      </c>
      <c r="BC77" s="73">
        <v>61.1</v>
      </c>
      <c r="BD77" s="75"/>
      <c r="BE77" s="75">
        <v>3788319</v>
      </c>
      <c r="BF77" s="129"/>
    </row>
    <row r="78" spans="1:58" x14ac:dyDescent="0.25">
      <c r="A78" s="17" t="s">
        <v>427</v>
      </c>
      <c r="B78" t="s">
        <v>14</v>
      </c>
      <c r="C78" s="128" t="s">
        <v>556</v>
      </c>
      <c r="D78" s="73" t="s">
        <v>105</v>
      </c>
      <c r="E78" s="75">
        <v>220445</v>
      </c>
      <c r="F78" s="75">
        <v>104473</v>
      </c>
      <c r="G78" s="75">
        <v>442</v>
      </c>
      <c r="H78" s="73">
        <v>0.125</v>
      </c>
      <c r="I78" s="75"/>
      <c r="J78" s="75">
        <v>3</v>
      </c>
      <c r="K78" s="75">
        <v>136</v>
      </c>
      <c r="L78" s="73">
        <v>-2.053274018164486</v>
      </c>
      <c r="M78" s="73">
        <v>0.47113788118714339</v>
      </c>
      <c r="N78" s="73">
        <v>7.6999999999999999E-2</v>
      </c>
      <c r="O78" s="73">
        <v>20633.319233919603</v>
      </c>
      <c r="P78" s="75">
        <v>80754181</v>
      </c>
      <c r="Q78" s="75">
        <v>1776.67</v>
      </c>
      <c r="R78" s="75">
        <v>1915.82</v>
      </c>
      <c r="S78" s="73">
        <v>0.43474803129576223</v>
      </c>
      <c r="T78" s="73">
        <v>123.7</v>
      </c>
      <c r="U78" s="73">
        <v>8.0999157661367338E-2</v>
      </c>
      <c r="V78" s="73">
        <v>4</v>
      </c>
      <c r="W78" s="129">
        <v>79.89588054354229</v>
      </c>
      <c r="X78" s="73">
        <v>42</v>
      </c>
      <c r="Y78" s="73">
        <v>161</v>
      </c>
      <c r="Z78" s="73">
        <v>3.7</v>
      </c>
      <c r="AA78" s="73">
        <v>405</v>
      </c>
      <c r="AB78" s="73">
        <v>5</v>
      </c>
      <c r="AC78" s="73">
        <v>139.44999999999999</v>
      </c>
      <c r="AD78" s="73">
        <v>151</v>
      </c>
      <c r="AE78" s="73" t="s">
        <v>105</v>
      </c>
      <c r="AF78" s="73">
        <v>0.51160000000000005</v>
      </c>
      <c r="AG78" s="75">
        <v>0</v>
      </c>
      <c r="AH78" s="75">
        <v>0</v>
      </c>
      <c r="AI78" s="75">
        <v>0</v>
      </c>
      <c r="AJ78" s="73" t="s">
        <v>105</v>
      </c>
      <c r="AK78" s="75">
        <v>0</v>
      </c>
      <c r="AL78" s="75">
        <v>0</v>
      </c>
      <c r="AM78" s="75"/>
      <c r="AN78" s="73">
        <v>3.5084250050047117</v>
      </c>
      <c r="AO78" s="74"/>
      <c r="AP78" s="73">
        <v>9.9013931466827836E-3</v>
      </c>
      <c r="AQ78" s="73">
        <v>2.7999531266021182E-2</v>
      </c>
      <c r="AR78" s="73">
        <v>1.6000429672813919E-2</v>
      </c>
      <c r="AS78" s="73">
        <v>8.4999536148666788E-2</v>
      </c>
      <c r="AT78" s="73">
        <v>6.1999833990049165E-2</v>
      </c>
      <c r="AU78" s="73">
        <v>3.9</v>
      </c>
      <c r="AV78" s="73">
        <v>-1.1830000000000001</v>
      </c>
      <c r="AW78" s="73">
        <v>27</v>
      </c>
      <c r="AX78" s="73">
        <v>50.3</v>
      </c>
      <c r="AY78" s="73">
        <v>51.077660000000002</v>
      </c>
      <c r="AZ78" s="73">
        <v>32.876300000000001</v>
      </c>
      <c r="BA78" s="73">
        <v>67.681811556608807</v>
      </c>
      <c r="BB78" s="73">
        <v>30.6</v>
      </c>
      <c r="BC78" s="73">
        <v>61.1</v>
      </c>
      <c r="BD78" s="75"/>
      <c r="BE78" s="75">
        <v>2193613</v>
      </c>
      <c r="BF78" s="129"/>
    </row>
    <row r="79" spans="1:58" x14ac:dyDescent="0.25">
      <c r="A79" s="17" t="s">
        <v>428</v>
      </c>
      <c r="B79" t="s">
        <v>14</v>
      </c>
      <c r="C79" s="128" t="s">
        <v>557</v>
      </c>
      <c r="D79" s="73" t="s">
        <v>105</v>
      </c>
      <c r="E79" s="75">
        <v>1336217</v>
      </c>
      <c r="F79" s="75">
        <v>194297</v>
      </c>
      <c r="G79" s="75">
        <v>612</v>
      </c>
      <c r="H79" s="73">
        <v>0.21875</v>
      </c>
      <c r="I79" s="75"/>
      <c r="J79" s="75">
        <v>3</v>
      </c>
      <c r="K79" s="75">
        <v>39</v>
      </c>
      <c r="L79" s="73">
        <v>-2.053274018164486</v>
      </c>
      <c r="M79" s="73">
        <v>0.36399999999999999</v>
      </c>
      <c r="N79" s="73">
        <v>0.47203410000000001</v>
      </c>
      <c r="O79" s="73">
        <v>20633.319233919603</v>
      </c>
      <c r="P79" s="75">
        <v>80754181</v>
      </c>
      <c r="Q79" s="75">
        <v>1776.67</v>
      </c>
      <c r="R79" s="75">
        <v>1915.82</v>
      </c>
      <c r="S79" s="73">
        <v>0.43474803129576223</v>
      </c>
      <c r="T79" s="73">
        <v>123.7</v>
      </c>
      <c r="U79" s="73">
        <v>0.29499976338081491</v>
      </c>
      <c r="V79" s="73">
        <v>4</v>
      </c>
      <c r="W79" s="129">
        <v>73.53821537135542</v>
      </c>
      <c r="X79" s="73">
        <v>42</v>
      </c>
      <c r="Y79" s="73">
        <v>161</v>
      </c>
      <c r="Z79" s="73">
        <v>3.7</v>
      </c>
      <c r="AA79" s="73">
        <v>4</v>
      </c>
      <c r="AB79" s="73">
        <v>317</v>
      </c>
      <c r="AC79" s="73">
        <v>139.44999999999999</v>
      </c>
      <c r="AD79" s="73">
        <v>151</v>
      </c>
      <c r="AE79" s="73" t="s">
        <v>105</v>
      </c>
      <c r="AF79" s="73">
        <v>0.42170000000000002</v>
      </c>
      <c r="AG79" s="75">
        <v>0</v>
      </c>
      <c r="AH79" s="75">
        <v>0</v>
      </c>
      <c r="AI79" s="75">
        <v>0</v>
      </c>
      <c r="AJ79" s="73" t="s">
        <v>105</v>
      </c>
      <c r="AK79" s="75">
        <v>13678</v>
      </c>
      <c r="AL79" s="75">
        <v>0</v>
      </c>
      <c r="AM79" s="75"/>
      <c r="AN79" s="73">
        <v>7.2974376986809215</v>
      </c>
      <c r="AO79" s="74"/>
      <c r="AP79" s="73">
        <v>4.4995504235483411E-3</v>
      </c>
      <c r="AQ79" s="73">
        <v>3.0999389014660695E-2</v>
      </c>
      <c r="AR79" s="73">
        <v>0.14199948641812057</v>
      </c>
      <c r="AS79" s="73">
        <v>0.20700006198401993</v>
      </c>
      <c r="AT79" s="73">
        <v>3.7000032467819965E-2</v>
      </c>
      <c r="AU79" s="73">
        <v>3.9</v>
      </c>
      <c r="AV79" s="73">
        <v>-1.1830000000000001</v>
      </c>
      <c r="AW79" s="73">
        <v>27</v>
      </c>
      <c r="AX79" s="73">
        <v>50.3</v>
      </c>
      <c r="AY79" s="73">
        <v>51.077660000000002</v>
      </c>
      <c r="AZ79" s="73">
        <v>32.876300000000001</v>
      </c>
      <c r="BA79" s="73">
        <v>67.681811556608807</v>
      </c>
      <c r="BB79" s="73">
        <v>30.6</v>
      </c>
      <c r="BC79" s="73">
        <v>61.1</v>
      </c>
      <c r="BD79" s="75"/>
      <c r="BE79" s="75">
        <v>2768452</v>
      </c>
      <c r="BF79" s="129"/>
    </row>
    <row r="80" spans="1:58" x14ac:dyDescent="0.25">
      <c r="A80" s="17" t="s">
        <v>429</v>
      </c>
      <c r="B80" t="s">
        <v>14</v>
      </c>
      <c r="C80" s="128" t="s">
        <v>558</v>
      </c>
      <c r="D80" s="73" t="s">
        <v>105</v>
      </c>
      <c r="E80" s="75">
        <v>1590416</v>
      </c>
      <c r="F80" s="75">
        <v>2619397</v>
      </c>
      <c r="G80" s="75">
        <v>2668</v>
      </c>
      <c r="H80" s="73">
        <v>0</v>
      </c>
      <c r="I80" s="75"/>
      <c r="J80" s="75">
        <v>0</v>
      </c>
      <c r="K80" s="75">
        <v>5</v>
      </c>
      <c r="L80" s="73">
        <v>-2.053274018164486</v>
      </c>
      <c r="M80" s="73">
        <v>0.51200000000000001</v>
      </c>
      <c r="N80" s="73">
        <v>5.7806200000000002E-2</v>
      </c>
      <c r="O80" s="73">
        <v>20633.319233919603</v>
      </c>
      <c r="P80" s="75">
        <v>80754181</v>
      </c>
      <c r="Q80" s="75">
        <v>1776.67</v>
      </c>
      <c r="R80" s="75">
        <v>1915.82</v>
      </c>
      <c r="S80" s="73">
        <v>0.43474803129576223</v>
      </c>
      <c r="T80" s="73">
        <v>123.7</v>
      </c>
      <c r="U80" s="73">
        <v>0.10700001824168408</v>
      </c>
      <c r="V80" s="73">
        <v>4</v>
      </c>
      <c r="W80" s="129">
        <v>74.437651299272574</v>
      </c>
      <c r="X80" s="73">
        <v>42</v>
      </c>
      <c r="Y80" s="73">
        <v>161</v>
      </c>
      <c r="Z80" s="73">
        <v>3.7</v>
      </c>
      <c r="AA80" s="73">
        <v>0</v>
      </c>
      <c r="AB80" s="73">
        <v>240</v>
      </c>
      <c r="AC80" s="73">
        <v>139.44999999999999</v>
      </c>
      <c r="AD80" s="73">
        <v>151</v>
      </c>
      <c r="AE80" s="73" t="s">
        <v>105</v>
      </c>
      <c r="AF80" s="73">
        <v>0.42499999999999999</v>
      </c>
      <c r="AG80" s="75">
        <v>0</v>
      </c>
      <c r="AH80" s="75">
        <v>0</v>
      </c>
      <c r="AI80" s="75">
        <v>0</v>
      </c>
      <c r="AJ80" s="73" t="s">
        <v>105</v>
      </c>
      <c r="AK80" s="75">
        <v>0</v>
      </c>
      <c r="AL80" s="75">
        <v>0</v>
      </c>
      <c r="AM80" s="75"/>
      <c r="AN80" s="73">
        <v>3.7890477781965313</v>
      </c>
      <c r="AO80" s="74"/>
      <c r="AP80" s="73">
        <v>0</v>
      </c>
      <c r="AQ80" s="73">
        <v>2.0000319990898036E-2</v>
      </c>
      <c r="AR80" s="73">
        <v>3.0000035554544228E-2</v>
      </c>
      <c r="AS80" s="73">
        <v>6.7999843560005407E-2</v>
      </c>
      <c r="AT80" s="73">
        <v>8.4000277325444961E-2</v>
      </c>
      <c r="AU80" s="73">
        <v>3.9</v>
      </c>
      <c r="AV80" s="73">
        <v>-1.1830000000000001</v>
      </c>
      <c r="AW80" s="73">
        <v>27</v>
      </c>
      <c r="AX80" s="73">
        <v>50.3</v>
      </c>
      <c r="AY80" s="73">
        <v>51.077660000000002</v>
      </c>
      <c r="AZ80" s="73">
        <v>32.876300000000001</v>
      </c>
      <c r="BA80" s="73">
        <v>67.681811556608807</v>
      </c>
      <c r="BB80" s="73">
        <v>30.6</v>
      </c>
      <c r="BC80" s="73">
        <v>61.1</v>
      </c>
      <c r="BD80" s="75"/>
      <c r="BE80" s="75">
        <v>4597500</v>
      </c>
      <c r="BF80" s="129"/>
    </row>
    <row r="81" spans="1:58" x14ac:dyDescent="0.25">
      <c r="A81" s="17" t="s">
        <v>430</v>
      </c>
      <c r="B81" t="s">
        <v>14</v>
      </c>
      <c r="C81" s="128" t="s">
        <v>559</v>
      </c>
      <c r="D81" s="73" t="s">
        <v>105</v>
      </c>
      <c r="E81" s="75">
        <v>1766330</v>
      </c>
      <c r="F81" s="75">
        <v>279986</v>
      </c>
      <c r="G81" s="75">
        <v>15129</v>
      </c>
      <c r="H81" s="73">
        <v>0.125</v>
      </c>
      <c r="I81" s="75"/>
      <c r="J81" s="75">
        <v>3</v>
      </c>
      <c r="K81" s="75">
        <v>17</v>
      </c>
      <c r="L81" s="73">
        <v>-2.053274018164486</v>
      </c>
      <c r="M81" s="73">
        <v>0.376</v>
      </c>
      <c r="N81" s="73">
        <v>0.5415297</v>
      </c>
      <c r="O81" s="73">
        <v>20633.319233919603</v>
      </c>
      <c r="P81" s="75">
        <v>80754181</v>
      </c>
      <c r="Q81" s="75">
        <v>1776.67</v>
      </c>
      <c r="R81" s="75">
        <v>1915.82</v>
      </c>
      <c r="S81" s="73">
        <v>0.43474803129576223</v>
      </c>
      <c r="T81" s="73">
        <v>123.7</v>
      </c>
      <c r="U81" s="73">
        <v>0.40800023818176967</v>
      </c>
      <c r="V81" s="73">
        <v>4</v>
      </c>
      <c r="W81" s="129">
        <v>76.562962864759925</v>
      </c>
      <c r="X81" s="73">
        <v>42</v>
      </c>
      <c r="Y81" s="73">
        <v>161</v>
      </c>
      <c r="Z81" s="73">
        <v>3.7</v>
      </c>
      <c r="AA81" s="73">
        <v>0</v>
      </c>
      <c r="AB81" s="73">
        <v>29</v>
      </c>
      <c r="AC81" s="73">
        <v>139.44999999999999</v>
      </c>
      <c r="AD81" s="73">
        <v>151</v>
      </c>
      <c r="AE81" s="73" t="s">
        <v>105</v>
      </c>
      <c r="AF81" s="73">
        <v>0.39760000000000001</v>
      </c>
      <c r="AG81" s="75">
        <v>0</v>
      </c>
      <c r="AH81" s="75">
        <v>0</v>
      </c>
      <c r="AI81" s="75">
        <v>0</v>
      </c>
      <c r="AJ81" s="73" t="s">
        <v>105</v>
      </c>
      <c r="AK81" s="75">
        <v>0</v>
      </c>
      <c r="AL81" s="75">
        <v>0</v>
      </c>
      <c r="AM81" s="75"/>
      <c r="AN81" s="73">
        <v>12.419599092018018</v>
      </c>
      <c r="AO81" s="74"/>
      <c r="AP81" s="73">
        <v>9.0036815509739784E-4</v>
      </c>
      <c r="AQ81" s="73">
        <v>3.5000208105884272E-2</v>
      </c>
      <c r="AR81" s="73">
        <v>0.10100018889611034</v>
      </c>
      <c r="AS81" s="73">
        <v>0.23399985912832449</v>
      </c>
      <c r="AT81" s="73">
        <v>4.1999769482712807E-2</v>
      </c>
      <c r="AU81" s="73">
        <v>3.9</v>
      </c>
      <c r="AV81" s="73">
        <v>-1.1830000000000001</v>
      </c>
      <c r="AW81" s="73">
        <v>27</v>
      </c>
      <c r="AX81" s="73">
        <v>50.3</v>
      </c>
      <c r="AY81" s="73">
        <v>51.077660000000002</v>
      </c>
      <c r="AZ81" s="73">
        <v>32.876300000000001</v>
      </c>
      <c r="BA81" s="73">
        <v>67.681811556608807</v>
      </c>
      <c r="BB81" s="73">
        <v>30.6</v>
      </c>
      <c r="BC81" s="73">
        <v>61.1</v>
      </c>
      <c r="BD81" s="75"/>
      <c r="BE81" s="75">
        <v>5031103</v>
      </c>
      <c r="BF81" s="129"/>
    </row>
    <row r="82" spans="1:58" x14ac:dyDescent="0.25">
      <c r="A82" s="17" t="s">
        <v>431</v>
      </c>
      <c r="B82" t="s">
        <v>14</v>
      </c>
      <c r="C82" s="128" t="s">
        <v>560</v>
      </c>
      <c r="D82" s="73" t="s">
        <v>105</v>
      </c>
      <c r="E82" s="75">
        <v>3357931</v>
      </c>
      <c r="F82" s="75">
        <v>861303</v>
      </c>
      <c r="G82" s="75">
        <v>2699</v>
      </c>
      <c r="H82" s="73">
        <v>9.375E-2</v>
      </c>
      <c r="I82" s="75"/>
      <c r="J82" s="75">
        <v>0</v>
      </c>
      <c r="K82" s="75">
        <v>632</v>
      </c>
      <c r="L82" s="73">
        <v>-2.053274018164486</v>
      </c>
      <c r="M82" s="73">
        <v>0.47</v>
      </c>
      <c r="N82" s="73">
        <v>0.25894790000000001</v>
      </c>
      <c r="O82" s="73">
        <v>20633.319233919603</v>
      </c>
      <c r="P82" s="75">
        <v>80754181</v>
      </c>
      <c r="Q82" s="75">
        <v>1776.67</v>
      </c>
      <c r="R82" s="75">
        <v>1915.82</v>
      </c>
      <c r="S82" s="73">
        <v>0.43474803129576223</v>
      </c>
      <c r="T82" s="73">
        <v>123.7</v>
      </c>
      <c r="U82" s="73">
        <v>0.21599988868929448</v>
      </c>
      <c r="V82" s="73">
        <v>4</v>
      </c>
      <c r="W82" s="129">
        <v>54.832649695182248</v>
      </c>
      <c r="X82" s="73">
        <v>42</v>
      </c>
      <c r="Y82" s="73">
        <v>161</v>
      </c>
      <c r="Z82" s="73">
        <v>3.7</v>
      </c>
      <c r="AA82" s="73">
        <v>2654</v>
      </c>
      <c r="AB82" s="73">
        <v>10</v>
      </c>
      <c r="AC82" s="73">
        <v>139.44999999999999</v>
      </c>
      <c r="AD82" s="73">
        <v>151</v>
      </c>
      <c r="AE82" s="73" t="s">
        <v>105</v>
      </c>
      <c r="AF82" s="73">
        <v>0.40050000000000002</v>
      </c>
      <c r="AG82" s="75">
        <v>0</v>
      </c>
      <c r="AH82" s="75">
        <v>0</v>
      </c>
      <c r="AI82" s="75">
        <v>0</v>
      </c>
      <c r="AJ82" s="73" t="s">
        <v>105</v>
      </c>
      <c r="AK82" s="75">
        <v>0</v>
      </c>
      <c r="AL82" s="75">
        <v>0</v>
      </c>
      <c r="AM82" s="75"/>
      <c r="AN82" s="73">
        <v>3.087368485958514</v>
      </c>
      <c r="AO82" s="74"/>
      <c r="AP82" s="73">
        <v>0</v>
      </c>
      <c r="AQ82" s="73">
        <v>5.500010276764692E-2</v>
      </c>
      <c r="AR82" s="73">
        <v>6.200029231686234E-2</v>
      </c>
      <c r="AS82" s="73">
        <v>0.18600030601921527</v>
      </c>
      <c r="AT82" s="73">
        <v>4.1999995432549023E-2</v>
      </c>
      <c r="AU82" s="73">
        <v>3.9</v>
      </c>
      <c r="AV82" s="73">
        <v>-1.1830000000000001</v>
      </c>
      <c r="AW82" s="73">
        <v>27</v>
      </c>
      <c r="AX82" s="73">
        <v>50.3</v>
      </c>
      <c r="AY82" s="73">
        <v>51.077660000000002</v>
      </c>
      <c r="AZ82" s="73">
        <v>32.876300000000001</v>
      </c>
      <c r="BA82" s="73">
        <v>67.681811556608807</v>
      </c>
      <c r="BB82" s="73">
        <v>30.6</v>
      </c>
      <c r="BC82" s="73">
        <v>61.1</v>
      </c>
      <c r="BD82" s="75"/>
      <c r="BE82" s="75">
        <v>7087226</v>
      </c>
      <c r="BF82" s="129"/>
    </row>
    <row r="83" spans="1:58" x14ac:dyDescent="0.25">
      <c r="A83" s="17" t="s">
        <v>432</v>
      </c>
      <c r="B83" t="s">
        <v>14</v>
      </c>
      <c r="C83" s="128" t="s">
        <v>561</v>
      </c>
      <c r="D83" s="73" t="s">
        <v>105</v>
      </c>
      <c r="E83" s="75">
        <v>1529415</v>
      </c>
      <c r="F83" s="75">
        <v>900677</v>
      </c>
      <c r="G83" s="75">
        <v>24934</v>
      </c>
      <c r="H83" s="73">
        <v>0.15625</v>
      </c>
      <c r="I83" s="75"/>
      <c r="J83" s="75">
        <v>0</v>
      </c>
      <c r="K83" s="75">
        <v>8</v>
      </c>
      <c r="L83" s="73">
        <v>-2.053274018164486</v>
      </c>
      <c r="M83" s="73">
        <v>0.38800000000000001</v>
      </c>
      <c r="N83" s="73">
        <v>0.56626810000000005</v>
      </c>
      <c r="O83" s="73">
        <v>20633.319233919603</v>
      </c>
      <c r="P83" s="75">
        <v>80754181</v>
      </c>
      <c r="Q83" s="75">
        <v>1776.67</v>
      </c>
      <c r="R83" s="75">
        <v>1915.82</v>
      </c>
      <c r="S83" s="73">
        <v>0.43474803129576223</v>
      </c>
      <c r="T83" s="73">
        <v>123.7</v>
      </c>
      <c r="U83" s="73">
        <v>0.28599954343048728</v>
      </c>
      <c r="V83" s="73">
        <v>4</v>
      </c>
      <c r="W83" s="129">
        <v>47.607596263520499</v>
      </c>
      <c r="X83" s="73">
        <v>42</v>
      </c>
      <c r="Y83" s="73">
        <v>161</v>
      </c>
      <c r="Z83" s="73">
        <v>3.7</v>
      </c>
      <c r="AA83" s="73">
        <v>464</v>
      </c>
      <c r="AB83" s="73">
        <v>85</v>
      </c>
      <c r="AC83" s="73">
        <v>139.44999999999999</v>
      </c>
      <c r="AD83" s="73">
        <v>151</v>
      </c>
      <c r="AE83" s="73" t="s">
        <v>105</v>
      </c>
      <c r="AF83" s="73">
        <v>0.32590000000000002</v>
      </c>
      <c r="AG83" s="75">
        <v>0</v>
      </c>
      <c r="AH83" s="75">
        <v>0</v>
      </c>
      <c r="AI83" s="75">
        <v>0</v>
      </c>
      <c r="AJ83" s="73" t="s">
        <v>105</v>
      </c>
      <c r="AK83" s="75">
        <v>0</v>
      </c>
      <c r="AL83" s="75">
        <v>0</v>
      </c>
      <c r="AM83" s="75"/>
      <c r="AN83" s="73">
        <v>6.806168770598843</v>
      </c>
      <c r="AO83" s="74"/>
      <c r="AP83" s="73">
        <v>8.9938693166034529E-4</v>
      </c>
      <c r="AQ83" s="73">
        <v>1.4999496085549664E-2</v>
      </c>
      <c r="AR83" s="73">
        <v>7.8999847753506491E-2</v>
      </c>
      <c r="AS83" s="73">
        <v>0.19199998284546552</v>
      </c>
      <c r="AT83" s="73">
        <v>4.199966119794403E-2</v>
      </c>
      <c r="AU83" s="73">
        <v>3.9</v>
      </c>
      <c r="AV83" s="73">
        <v>-1.1830000000000001</v>
      </c>
      <c r="AW83" s="73">
        <v>27</v>
      </c>
      <c r="AX83" s="73">
        <v>50.3</v>
      </c>
      <c r="AY83" s="73">
        <v>51.077660000000002</v>
      </c>
      <c r="AZ83" s="73">
        <v>32.876300000000001</v>
      </c>
      <c r="BA83" s="73">
        <v>67.681811556608807</v>
      </c>
      <c r="BB83" s="73">
        <v>30.6</v>
      </c>
      <c r="BC83" s="73">
        <v>61.1</v>
      </c>
      <c r="BD83" s="75"/>
      <c r="BE83" s="75">
        <v>3793585</v>
      </c>
      <c r="BF83" s="129"/>
    </row>
    <row r="84" spans="1:58" x14ac:dyDescent="0.25">
      <c r="A84" s="17" t="s">
        <v>433</v>
      </c>
      <c r="B84" t="s">
        <v>14</v>
      </c>
      <c r="C84" s="128" t="s">
        <v>562</v>
      </c>
      <c r="D84" s="73" t="s">
        <v>105</v>
      </c>
      <c r="E84" s="75">
        <v>4010961</v>
      </c>
      <c r="F84" s="75">
        <v>49394</v>
      </c>
      <c r="G84" s="75">
        <v>9186</v>
      </c>
      <c r="H84" s="73">
        <v>0.21875</v>
      </c>
      <c r="I84" s="75"/>
      <c r="J84" s="75">
        <v>4</v>
      </c>
      <c r="K84" s="75">
        <v>53</v>
      </c>
      <c r="L84" s="73">
        <v>-2.053274018164486</v>
      </c>
      <c r="M84" s="73">
        <v>0.44700000000000001</v>
      </c>
      <c r="N84" s="73">
        <v>0.35518149999999998</v>
      </c>
      <c r="O84" s="73">
        <v>20633.319233919603</v>
      </c>
      <c r="P84" s="75">
        <v>80754181</v>
      </c>
      <c r="Q84" s="75">
        <v>1776.67</v>
      </c>
      <c r="R84" s="75">
        <v>1915.82</v>
      </c>
      <c r="S84" s="73">
        <v>0.43474803129576223</v>
      </c>
      <c r="T84" s="73">
        <v>123.7</v>
      </c>
      <c r="U84" s="73">
        <v>0.37700013095705798</v>
      </c>
      <c r="V84" s="73">
        <v>4</v>
      </c>
      <c r="W84" s="129">
        <v>47.888214856329924</v>
      </c>
      <c r="X84" s="73">
        <v>42</v>
      </c>
      <c r="Y84" s="73">
        <v>161</v>
      </c>
      <c r="Z84" s="73">
        <v>3.7</v>
      </c>
      <c r="AA84" s="73">
        <v>5413</v>
      </c>
      <c r="AB84" s="73">
        <v>73</v>
      </c>
      <c r="AC84" s="73">
        <v>139.44999999999999</v>
      </c>
      <c r="AD84" s="73">
        <v>151</v>
      </c>
      <c r="AE84" s="73" t="s">
        <v>105</v>
      </c>
      <c r="AF84" s="73">
        <v>0.46920000000000001</v>
      </c>
      <c r="AG84" s="75">
        <v>0</v>
      </c>
      <c r="AH84" s="75">
        <v>0</v>
      </c>
      <c r="AI84" s="75">
        <v>0</v>
      </c>
      <c r="AJ84" s="73" t="s">
        <v>105</v>
      </c>
      <c r="AK84" s="75">
        <v>0</v>
      </c>
      <c r="AL84" s="75">
        <v>0</v>
      </c>
      <c r="AM84" s="75"/>
      <c r="AN84" s="73">
        <v>9.1918735522894757</v>
      </c>
      <c r="AO84" s="74"/>
      <c r="AP84" s="73">
        <v>5.400192864030858E-3</v>
      </c>
      <c r="AQ84" s="73">
        <v>2.9000062001643231E-2</v>
      </c>
      <c r="AR84" s="73">
        <v>9.2999865972495779E-2</v>
      </c>
      <c r="AS84" s="73">
        <v>0.18699992611780239</v>
      </c>
      <c r="AT84" s="73">
        <v>4.1999987376910956E-2</v>
      </c>
      <c r="AU84" s="73">
        <v>3.9</v>
      </c>
      <c r="AV84" s="73">
        <v>-1.1830000000000001</v>
      </c>
      <c r="AW84" s="73">
        <v>27</v>
      </c>
      <c r="AX84" s="73">
        <v>50.3</v>
      </c>
      <c r="AY84" s="73">
        <v>51.077660000000002</v>
      </c>
      <c r="AZ84" s="73">
        <v>32.876300000000001</v>
      </c>
      <c r="BA84" s="73">
        <v>67.681811556608807</v>
      </c>
      <c r="BB84" s="73">
        <v>30.6</v>
      </c>
      <c r="BC84" s="73">
        <v>61.1</v>
      </c>
      <c r="BD84" s="75"/>
      <c r="BE84" s="75">
        <v>11058314</v>
      </c>
      <c r="BF84" s="129"/>
    </row>
    <row r="85" spans="1:58" x14ac:dyDescent="0.25">
      <c r="A85" s="17" t="s">
        <v>434</v>
      </c>
      <c r="B85" t="s">
        <v>14</v>
      </c>
      <c r="C85" s="128" t="s">
        <v>563</v>
      </c>
      <c r="D85" s="73" t="s">
        <v>105</v>
      </c>
      <c r="E85" s="75">
        <v>2714956</v>
      </c>
      <c r="F85" s="75">
        <v>6498</v>
      </c>
      <c r="G85" s="75">
        <v>6007</v>
      </c>
      <c r="H85" s="73">
        <v>6.25E-2</v>
      </c>
      <c r="I85" s="75"/>
      <c r="J85" s="75">
        <v>3</v>
      </c>
      <c r="K85" s="75">
        <v>13</v>
      </c>
      <c r="L85" s="73">
        <v>-2.053274018164486</v>
      </c>
      <c r="M85" s="73">
        <v>0.42199999999999999</v>
      </c>
      <c r="N85" s="73">
        <v>0.161191</v>
      </c>
      <c r="O85" s="73">
        <v>20633.319233919603</v>
      </c>
      <c r="P85" s="75">
        <v>80754181</v>
      </c>
      <c r="Q85" s="75">
        <v>1776.67</v>
      </c>
      <c r="R85" s="75">
        <v>1915.82</v>
      </c>
      <c r="S85" s="73">
        <v>0.43474803129576223</v>
      </c>
      <c r="T85" s="73">
        <v>123.7</v>
      </c>
      <c r="U85" s="73">
        <v>0.12200009729414181</v>
      </c>
      <c r="V85" s="73">
        <v>4</v>
      </c>
      <c r="W85" s="129">
        <v>55.509840076164465</v>
      </c>
      <c r="X85" s="73">
        <v>42</v>
      </c>
      <c r="Y85" s="73">
        <v>161</v>
      </c>
      <c r="Z85" s="73">
        <v>3.7</v>
      </c>
      <c r="AA85" s="73">
        <v>14</v>
      </c>
      <c r="AB85" s="73">
        <v>47</v>
      </c>
      <c r="AC85" s="73">
        <v>139.44999999999999</v>
      </c>
      <c r="AD85" s="73">
        <v>151</v>
      </c>
      <c r="AE85" s="73" t="s">
        <v>105</v>
      </c>
      <c r="AF85" s="73">
        <v>0.41449999999999998</v>
      </c>
      <c r="AG85" s="75">
        <v>950394.16651809972</v>
      </c>
      <c r="AH85" s="75">
        <v>23758.861949527083</v>
      </c>
      <c r="AI85" s="75">
        <v>0</v>
      </c>
      <c r="AJ85" s="73" t="s">
        <v>105</v>
      </c>
      <c r="AK85" s="75">
        <v>0</v>
      </c>
      <c r="AL85" s="75">
        <v>0</v>
      </c>
      <c r="AM85" s="75"/>
      <c r="AN85" s="73">
        <v>3.789000152761024</v>
      </c>
      <c r="AO85" s="74"/>
      <c r="AP85" s="73">
        <v>8.999708117574565E-3</v>
      </c>
      <c r="AQ85" s="73">
        <v>2.7999515378821001E-2</v>
      </c>
      <c r="AR85" s="73">
        <v>1.4000284451561587E-2</v>
      </c>
      <c r="AS85" s="73">
        <v>8.5000447747828417E-2</v>
      </c>
      <c r="AT85" s="73">
        <v>6.1999905182812808E-2</v>
      </c>
      <c r="AU85" s="73">
        <v>3.9</v>
      </c>
      <c r="AV85" s="73">
        <v>-1.1830000000000001</v>
      </c>
      <c r="AW85" s="73">
        <v>27</v>
      </c>
      <c r="AX85" s="73">
        <v>50.3</v>
      </c>
      <c r="AY85" s="73">
        <v>51.077660000000002</v>
      </c>
      <c r="AZ85" s="73">
        <v>32.876300000000001</v>
      </c>
      <c r="BA85" s="73">
        <v>67.681811556608807</v>
      </c>
      <c r="BB85" s="73">
        <v>30.6</v>
      </c>
      <c r="BC85" s="73">
        <v>61.1</v>
      </c>
      <c r="BD85" s="75"/>
      <c r="BE85" s="75">
        <v>3841884</v>
      </c>
      <c r="BF85" s="129"/>
    </row>
    <row r="86" spans="1:58" x14ac:dyDescent="0.25">
      <c r="A86" s="17" t="s">
        <v>435</v>
      </c>
      <c r="B86" t="s">
        <v>14</v>
      </c>
      <c r="C86" s="128" t="s">
        <v>564</v>
      </c>
      <c r="D86" s="73" t="s">
        <v>105</v>
      </c>
      <c r="E86" s="75">
        <v>2184411</v>
      </c>
      <c r="F86" s="75">
        <v>142327</v>
      </c>
      <c r="G86" s="75">
        <v>6553</v>
      </c>
      <c r="H86" s="73">
        <v>0.125</v>
      </c>
      <c r="I86" s="75"/>
      <c r="J86" s="75">
        <v>3</v>
      </c>
      <c r="K86" s="75">
        <v>129</v>
      </c>
      <c r="L86" s="73">
        <v>-2.053274018164486</v>
      </c>
      <c r="M86" s="73">
        <v>0.41799999999999998</v>
      </c>
      <c r="N86" s="73">
        <v>0.48205989999999999</v>
      </c>
      <c r="O86" s="73">
        <v>20633.319233919603</v>
      </c>
      <c r="P86" s="75">
        <v>80754181</v>
      </c>
      <c r="Q86" s="75">
        <v>1776.67</v>
      </c>
      <c r="R86" s="75">
        <v>1915.82</v>
      </c>
      <c r="S86" s="73">
        <v>0.43474803129576223</v>
      </c>
      <c r="T86" s="73">
        <v>123.7</v>
      </c>
      <c r="U86" s="73">
        <v>0.34499982637616183</v>
      </c>
      <c r="V86" s="73">
        <v>4</v>
      </c>
      <c r="W86" s="129">
        <v>66.298801437752445</v>
      </c>
      <c r="X86" s="73">
        <v>42</v>
      </c>
      <c r="Y86" s="73">
        <v>161</v>
      </c>
      <c r="Z86" s="73">
        <v>3.7</v>
      </c>
      <c r="AA86" s="73">
        <v>122</v>
      </c>
      <c r="AB86" s="73">
        <v>44</v>
      </c>
      <c r="AC86" s="73">
        <v>139.44999999999999</v>
      </c>
      <c r="AD86" s="73">
        <v>151</v>
      </c>
      <c r="AE86" s="73" t="s">
        <v>105</v>
      </c>
      <c r="AF86" s="73">
        <v>0.374</v>
      </c>
      <c r="AG86" s="75">
        <v>0</v>
      </c>
      <c r="AH86" s="75">
        <v>0</v>
      </c>
      <c r="AI86" s="75">
        <v>0</v>
      </c>
      <c r="AJ86" s="73" t="s">
        <v>105</v>
      </c>
      <c r="AK86" s="75">
        <v>0</v>
      </c>
      <c r="AL86" s="75">
        <v>0</v>
      </c>
      <c r="AM86" s="75"/>
      <c r="AN86" s="73">
        <v>4.5608284933563867</v>
      </c>
      <c r="AO86" s="74"/>
      <c r="AP86" s="73">
        <v>7.2003734841674348E-3</v>
      </c>
      <c r="AQ86" s="73">
        <v>3.1999797858016918E-2</v>
      </c>
      <c r="AR86" s="73">
        <v>5.1999821922538714E-2</v>
      </c>
      <c r="AS86" s="73">
        <v>0.20600012754196551</v>
      </c>
      <c r="AT86" s="73">
        <v>4.1999809890277816E-2</v>
      </c>
      <c r="AU86" s="73">
        <v>3.9</v>
      </c>
      <c r="AV86" s="73">
        <v>-1.1830000000000001</v>
      </c>
      <c r="AW86" s="73">
        <v>27</v>
      </c>
      <c r="AX86" s="73">
        <v>50.3</v>
      </c>
      <c r="AY86" s="73">
        <v>51.077660000000002</v>
      </c>
      <c r="AZ86" s="73">
        <v>32.876300000000001</v>
      </c>
      <c r="BA86" s="73">
        <v>67.681811556608807</v>
      </c>
      <c r="BB86" s="73">
        <v>30.6</v>
      </c>
      <c r="BC86" s="73">
        <v>61.1</v>
      </c>
      <c r="BD86" s="75"/>
      <c r="BE86" s="75">
        <v>6725626</v>
      </c>
      <c r="BF86" s="129"/>
    </row>
    <row r="87" spans="1:58" x14ac:dyDescent="0.25">
      <c r="A87" s="17" t="s">
        <v>436</v>
      </c>
      <c r="B87" t="s">
        <v>14</v>
      </c>
      <c r="C87" s="128" t="s">
        <v>565</v>
      </c>
      <c r="D87" s="73" t="s">
        <v>105</v>
      </c>
      <c r="E87" s="75">
        <v>851645</v>
      </c>
      <c r="F87" s="75">
        <v>268503</v>
      </c>
      <c r="G87" s="75">
        <v>1717</v>
      </c>
      <c r="H87" s="73">
        <v>6.25E-2</v>
      </c>
      <c r="I87" s="75"/>
      <c r="J87" s="75">
        <v>0</v>
      </c>
      <c r="K87" s="75">
        <v>11</v>
      </c>
      <c r="L87" s="73">
        <v>-2.053274018164486</v>
      </c>
      <c r="M87" s="73">
        <v>0.44</v>
      </c>
      <c r="N87" s="73">
        <v>0.16594610000000001</v>
      </c>
      <c r="O87" s="73">
        <v>20633.319233919603</v>
      </c>
      <c r="P87" s="75">
        <v>80754181</v>
      </c>
      <c r="Q87" s="75">
        <v>1776.67</v>
      </c>
      <c r="R87" s="75">
        <v>1915.82</v>
      </c>
      <c r="S87" s="73">
        <v>0.43474803129576223</v>
      </c>
      <c r="T87" s="73">
        <v>123.7</v>
      </c>
      <c r="U87" s="73">
        <v>0.17899957408546685</v>
      </c>
      <c r="V87" s="73">
        <v>4</v>
      </c>
      <c r="W87" s="129">
        <v>80.738297574404484</v>
      </c>
      <c r="X87" s="73">
        <v>42</v>
      </c>
      <c r="Y87" s="73">
        <v>161</v>
      </c>
      <c r="Z87" s="73">
        <v>3.7</v>
      </c>
      <c r="AA87" s="73">
        <v>0</v>
      </c>
      <c r="AB87" s="73">
        <v>7</v>
      </c>
      <c r="AC87" s="73">
        <v>139.44999999999999</v>
      </c>
      <c r="AD87" s="73">
        <v>151</v>
      </c>
      <c r="AE87" s="73" t="s">
        <v>105</v>
      </c>
      <c r="AF87" s="73">
        <v>0.3594</v>
      </c>
      <c r="AG87" s="75">
        <v>678331.04571874521</v>
      </c>
      <c r="AH87" s="75">
        <v>0</v>
      </c>
      <c r="AI87" s="75">
        <v>0</v>
      </c>
      <c r="AJ87" s="73" t="s">
        <v>105</v>
      </c>
      <c r="AK87" s="75">
        <v>0</v>
      </c>
      <c r="AL87" s="75">
        <v>0</v>
      </c>
      <c r="AM87" s="75"/>
      <c r="AN87" s="73">
        <v>4.490742243880554</v>
      </c>
      <c r="AO87" s="74"/>
      <c r="AP87" s="73">
        <v>2.6993516634328711E-3</v>
      </c>
      <c r="AQ87" s="73">
        <v>2.8000543098079381E-2</v>
      </c>
      <c r="AR87" s="73">
        <v>6.0999654660460395E-2</v>
      </c>
      <c r="AS87" s="73">
        <v>8.4999276853100825E-2</v>
      </c>
      <c r="AT87" s="73">
        <v>6.2000253839319709E-2</v>
      </c>
      <c r="AU87" s="73">
        <v>3.9</v>
      </c>
      <c r="AV87" s="73">
        <v>-1.1830000000000001</v>
      </c>
      <c r="AW87" s="73">
        <v>27</v>
      </c>
      <c r="AX87" s="73">
        <v>50.3</v>
      </c>
      <c r="AY87" s="73">
        <v>51.077660000000002</v>
      </c>
      <c r="AZ87" s="73">
        <v>32.876300000000001</v>
      </c>
      <c r="BA87" s="73">
        <v>67.681811556608807</v>
      </c>
      <c r="BB87" s="73">
        <v>30.6</v>
      </c>
      <c r="BC87" s="73">
        <v>61.1</v>
      </c>
      <c r="BD87" s="75"/>
      <c r="BE87" s="75">
        <v>2742093</v>
      </c>
      <c r="BF87" s="129"/>
    </row>
    <row r="88" spans="1:58" x14ac:dyDescent="0.25">
      <c r="A88" s="17" t="s">
        <v>437</v>
      </c>
      <c r="B88" t="s">
        <v>14</v>
      </c>
      <c r="C88" s="128" t="s">
        <v>566</v>
      </c>
      <c r="D88" s="73" t="s">
        <v>105</v>
      </c>
      <c r="E88" s="75">
        <v>468896</v>
      </c>
      <c r="F88" s="75">
        <v>375611</v>
      </c>
      <c r="G88" s="75">
        <v>5397</v>
      </c>
      <c r="H88" s="73">
        <v>0</v>
      </c>
      <c r="I88" s="75"/>
      <c r="J88" s="75">
        <v>0</v>
      </c>
      <c r="K88" s="75">
        <v>60</v>
      </c>
      <c r="L88" s="73">
        <v>-2.053274018164486</v>
      </c>
      <c r="M88" s="73">
        <v>0.621</v>
      </c>
      <c r="N88" s="73">
        <v>1.0559900000000001E-2</v>
      </c>
      <c r="O88" s="73">
        <v>20633.319233919603</v>
      </c>
      <c r="P88" s="75">
        <v>80754181</v>
      </c>
      <c r="Q88" s="75">
        <v>1776.67</v>
      </c>
      <c r="R88" s="75">
        <v>1915.82</v>
      </c>
      <c r="S88" s="73">
        <v>0.43474803129576223</v>
      </c>
      <c r="T88" s="73">
        <v>123.7</v>
      </c>
      <c r="U88" s="73">
        <v>0.10500015720057221</v>
      </c>
      <c r="V88" s="73">
        <v>4</v>
      </c>
      <c r="W88" s="129">
        <v>58.09307646917825</v>
      </c>
      <c r="X88" s="73">
        <v>42</v>
      </c>
      <c r="Y88" s="73">
        <v>161</v>
      </c>
      <c r="Z88" s="73">
        <v>3.7</v>
      </c>
      <c r="AA88" s="73">
        <v>9</v>
      </c>
      <c r="AB88" s="73">
        <v>307</v>
      </c>
      <c r="AC88" s="73">
        <v>139.44999999999999</v>
      </c>
      <c r="AD88" s="73">
        <v>151</v>
      </c>
      <c r="AE88" s="73" t="s">
        <v>105</v>
      </c>
      <c r="AF88" s="73">
        <v>0.37190000000000001</v>
      </c>
      <c r="AG88" s="75">
        <v>15000</v>
      </c>
      <c r="AH88" s="75">
        <v>0</v>
      </c>
      <c r="AI88" s="75">
        <v>0</v>
      </c>
      <c r="AJ88" s="73" t="s">
        <v>105</v>
      </c>
      <c r="AK88" s="75">
        <v>0</v>
      </c>
      <c r="AL88" s="75">
        <v>0</v>
      </c>
      <c r="AM88" s="75"/>
      <c r="AN88" s="73">
        <v>4.4205054709112366</v>
      </c>
      <c r="AO88" s="74"/>
      <c r="AP88" s="73">
        <v>0</v>
      </c>
      <c r="AQ88" s="73">
        <v>1.6000055151473139E-2</v>
      </c>
      <c r="AR88" s="73">
        <v>2.2000075833275564E-2</v>
      </c>
      <c r="AS88" s="73">
        <v>9.6999951359464667E-2</v>
      </c>
      <c r="AT88" s="73">
        <v>5.8999820374715961E-2</v>
      </c>
      <c r="AU88" s="73">
        <v>3.9</v>
      </c>
      <c r="AV88" s="73">
        <v>-1.1830000000000001</v>
      </c>
      <c r="AW88" s="73">
        <v>27</v>
      </c>
      <c r="AX88" s="73">
        <v>50.3</v>
      </c>
      <c r="AY88" s="73">
        <v>51.077660000000002</v>
      </c>
      <c r="AZ88" s="73">
        <v>32.876300000000001</v>
      </c>
      <c r="BA88" s="73">
        <v>67.681811556608807</v>
      </c>
      <c r="BB88" s="73">
        <v>30.6</v>
      </c>
      <c r="BC88" s="73">
        <v>61.1</v>
      </c>
      <c r="BD88" s="75"/>
      <c r="BE88" s="75">
        <v>10668139</v>
      </c>
      <c r="BF88" s="129"/>
    </row>
    <row r="89" spans="1:58" x14ac:dyDescent="0.25">
      <c r="A89" s="17" t="s">
        <v>438</v>
      </c>
      <c r="B89" t="s">
        <v>14</v>
      </c>
      <c r="C89" s="128" t="s">
        <v>567</v>
      </c>
      <c r="D89" s="73" t="s">
        <v>105</v>
      </c>
      <c r="E89" s="75">
        <v>559837</v>
      </c>
      <c r="F89" s="75">
        <v>452265</v>
      </c>
      <c r="G89" s="75">
        <v>434</v>
      </c>
      <c r="H89" s="73">
        <v>0.125</v>
      </c>
      <c r="I89" s="75"/>
      <c r="J89" s="75">
        <v>3</v>
      </c>
      <c r="K89" s="75">
        <v>246</v>
      </c>
      <c r="L89" s="73">
        <v>-2.053274018164486</v>
      </c>
      <c r="M89" s="73">
        <v>0.51</v>
      </c>
      <c r="N89" s="73">
        <v>0.28999999999999998</v>
      </c>
      <c r="O89" s="73">
        <v>20633.319233919603</v>
      </c>
      <c r="P89" s="75">
        <v>80754181</v>
      </c>
      <c r="Q89" s="75">
        <v>1776.67</v>
      </c>
      <c r="R89" s="75">
        <v>1915.82</v>
      </c>
      <c r="S89" s="73">
        <v>0.43474803129576223</v>
      </c>
      <c r="T89" s="73">
        <v>123.7</v>
      </c>
      <c r="U89" s="73">
        <v>0.1740009292567383</v>
      </c>
      <c r="V89" s="73">
        <v>4</v>
      </c>
      <c r="W89" s="129">
        <v>77.921358512640438</v>
      </c>
      <c r="X89" s="73">
        <v>42</v>
      </c>
      <c r="Y89" s="73">
        <v>161</v>
      </c>
      <c r="Z89" s="73">
        <v>3.7</v>
      </c>
      <c r="AA89" s="73">
        <v>72</v>
      </c>
      <c r="AB89" s="73">
        <v>30</v>
      </c>
      <c r="AC89" s="73">
        <v>139.44999999999999</v>
      </c>
      <c r="AD89" s="73">
        <v>151</v>
      </c>
      <c r="AE89" s="73" t="s">
        <v>105</v>
      </c>
      <c r="AF89" s="73">
        <v>0.34</v>
      </c>
      <c r="AG89" s="75">
        <v>0</v>
      </c>
      <c r="AH89" s="75">
        <v>0</v>
      </c>
      <c r="AI89" s="75">
        <v>0</v>
      </c>
      <c r="AJ89" s="73" t="s">
        <v>105</v>
      </c>
      <c r="AK89" s="75">
        <v>0</v>
      </c>
      <c r="AL89" s="75">
        <v>0</v>
      </c>
      <c r="AM89" s="75"/>
      <c r="AN89" s="73">
        <v>4.1398021125669162</v>
      </c>
      <c r="AO89" s="74"/>
      <c r="AP89" s="73">
        <v>1.8010336783717889E-3</v>
      </c>
      <c r="AQ89" s="73">
        <v>2.8000754354811905E-2</v>
      </c>
      <c r="AR89" s="73">
        <v>2.5000140041116073E-2</v>
      </c>
      <c r="AS89" s="73">
        <v>8.4999355810866067E-2</v>
      </c>
      <c r="AT89" s="73">
        <v>6.2000870122134524E-2</v>
      </c>
      <c r="AU89" s="73">
        <v>3.9</v>
      </c>
      <c r="AV89" s="73">
        <v>-1.1830000000000001</v>
      </c>
      <c r="AW89" s="73">
        <v>27</v>
      </c>
      <c r="AX89" s="73">
        <v>50.3</v>
      </c>
      <c r="AY89" s="73">
        <v>51.077660000000002</v>
      </c>
      <c r="AZ89" s="73">
        <v>32.876300000000001</v>
      </c>
      <c r="BA89" s="73">
        <v>67.681811556608807</v>
      </c>
      <c r="BB89" s="73">
        <v>30.6</v>
      </c>
      <c r="BC89" s="73">
        <v>61.1</v>
      </c>
      <c r="BD89" s="75"/>
      <c r="BE89" s="75">
        <v>2167120</v>
      </c>
      <c r="BF89" s="129"/>
    </row>
    <row r="90" spans="1:58" x14ac:dyDescent="0.25">
      <c r="A90" s="17" t="s">
        <v>13</v>
      </c>
      <c r="B90" t="s">
        <v>14</v>
      </c>
      <c r="C90" s="128" t="s">
        <v>568</v>
      </c>
      <c r="D90" s="73" t="s">
        <v>105</v>
      </c>
      <c r="E90" s="75">
        <v>753029</v>
      </c>
      <c r="F90" s="75">
        <v>1494342</v>
      </c>
      <c r="G90" s="75">
        <v>4465</v>
      </c>
      <c r="H90" s="73">
        <v>6.25E-2</v>
      </c>
      <c r="I90" s="75"/>
      <c r="J90" s="75">
        <v>3</v>
      </c>
      <c r="K90" s="75">
        <v>0</v>
      </c>
      <c r="L90" s="73">
        <v>-2.053274018164486</v>
      </c>
      <c r="M90" s="73">
        <v>0.48499999999999999</v>
      </c>
      <c r="N90" s="73">
        <v>0.37099080000000001</v>
      </c>
      <c r="O90" s="73">
        <v>20633.319233919603</v>
      </c>
      <c r="P90" s="75">
        <v>80754181</v>
      </c>
      <c r="Q90" s="75">
        <v>1776.67</v>
      </c>
      <c r="R90" s="75">
        <v>1915.82</v>
      </c>
      <c r="S90" s="73">
        <v>0.43474803129576223</v>
      </c>
      <c r="T90" s="73">
        <v>123.7</v>
      </c>
      <c r="U90" s="73">
        <v>0.17899989359125004</v>
      </c>
      <c r="V90" s="73">
        <v>4</v>
      </c>
      <c r="W90" s="129">
        <v>61.273095237163766</v>
      </c>
      <c r="X90" s="73">
        <v>42</v>
      </c>
      <c r="Y90" s="73">
        <v>161</v>
      </c>
      <c r="Z90" s="73">
        <v>3.7</v>
      </c>
      <c r="AA90" s="73">
        <v>3</v>
      </c>
      <c r="AB90" s="73">
        <v>103</v>
      </c>
      <c r="AC90" s="73">
        <v>139.44999999999999</v>
      </c>
      <c r="AD90" s="73">
        <v>151</v>
      </c>
      <c r="AE90" s="73" t="s">
        <v>105</v>
      </c>
      <c r="AF90" s="73">
        <v>0.36749999999999999</v>
      </c>
      <c r="AG90" s="75">
        <v>0</v>
      </c>
      <c r="AH90" s="75">
        <v>0</v>
      </c>
      <c r="AI90" s="75">
        <v>0</v>
      </c>
      <c r="AJ90" s="73" t="s">
        <v>105</v>
      </c>
      <c r="AK90" s="75">
        <v>0</v>
      </c>
      <c r="AL90" s="75">
        <v>0</v>
      </c>
      <c r="AM90" s="75"/>
      <c r="AN90" s="73">
        <v>3.0873398942174375</v>
      </c>
      <c r="AO90" s="74"/>
      <c r="AP90" s="73">
        <v>0</v>
      </c>
      <c r="AQ90" s="73">
        <v>2.7999812899188847E-2</v>
      </c>
      <c r="AR90" s="73">
        <v>2.8999743177660162E-2</v>
      </c>
      <c r="AS90" s="73">
        <v>8.500025152703386E-2</v>
      </c>
      <c r="AT90" s="73">
        <v>6.2000090020201591E-2</v>
      </c>
      <c r="AU90" s="73">
        <v>3.9</v>
      </c>
      <c r="AV90" s="73">
        <v>-1.1830000000000001</v>
      </c>
      <c r="AW90" s="73">
        <v>27</v>
      </c>
      <c r="AX90" s="73">
        <v>50.3</v>
      </c>
      <c r="AY90" s="73">
        <v>51.077660000000002</v>
      </c>
      <c r="AZ90" s="73">
        <v>32.876300000000001</v>
      </c>
      <c r="BA90" s="73">
        <v>67.681811556608807</v>
      </c>
      <c r="BB90" s="73">
        <v>30.6</v>
      </c>
      <c r="BC90" s="73">
        <v>61.1</v>
      </c>
      <c r="BD90" s="75"/>
      <c r="BE90" s="75">
        <v>4674381</v>
      </c>
      <c r="BF90" s="129"/>
    </row>
    <row r="91" spans="1:58" x14ac:dyDescent="0.25">
      <c r="A91" s="17" t="s">
        <v>439</v>
      </c>
      <c r="B91" t="s">
        <v>14</v>
      </c>
      <c r="C91" s="128" t="s">
        <v>569</v>
      </c>
      <c r="D91" s="73" t="s">
        <v>105</v>
      </c>
      <c r="E91" s="75">
        <v>2388281</v>
      </c>
      <c r="F91" s="75">
        <v>473254</v>
      </c>
      <c r="G91" s="75">
        <v>2851</v>
      </c>
      <c r="H91" s="73">
        <v>0.15625</v>
      </c>
      <c r="I91" s="75"/>
      <c r="J91" s="75">
        <v>0</v>
      </c>
      <c r="K91" s="75">
        <v>10</v>
      </c>
      <c r="L91" s="73">
        <v>-2.053274018164486</v>
      </c>
      <c r="M91" s="73">
        <v>0.47099999999999997</v>
      </c>
      <c r="N91" s="73">
        <v>6.0960599999999997E-2</v>
      </c>
      <c r="O91" s="73">
        <v>20633.319233919603</v>
      </c>
      <c r="P91" s="75">
        <v>80754181</v>
      </c>
      <c r="Q91" s="75">
        <v>1776.67</v>
      </c>
      <c r="R91" s="75">
        <v>1915.82</v>
      </c>
      <c r="S91" s="73">
        <v>0.43474803129576223</v>
      </c>
      <c r="T91" s="73">
        <v>123.7</v>
      </c>
      <c r="U91" s="73">
        <v>0.17200044396759037</v>
      </c>
      <c r="V91" s="73">
        <v>4</v>
      </c>
      <c r="W91" s="129">
        <v>67.740146535988487</v>
      </c>
      <c r="X91" s="73">
        <v>42</v>
      </c>
      <c r="Y91" s="73">
        <v>161</v>
      </c>
      <c r="Z91" s="73">
        <v>3.7</v>
      </c>
      <c r="AA91" s="73">
        <v>0</v>
      </c>
      <c r="AB91" s="73">
        <v>165</v>
      </c>
      <c r="AC91" s="73">
        <v>139.44999999999999</v>
      </c>
      <c r="AD91" s="73">
        <v>151</v>
      </c>
      <c r="AE91" s="73" t="s">
        <v>105</v>
      </c>
      <c r="AF91" s="73">
        <v>0.40760000000000002</v>
      </c>
      <c r="AG91" s="75">
        <v>0</v>
      </c>
      <c r="AH91" s="75">
        <v>0</v>
      </c>
      <c r="AI91" s="75">
        <v>0</v>
      </c>
      <c r="AJ91" s="73" t="s">
        <v>105</v>
      </c>
      <c r="AK91" s="75">
        <v>0</v>
      </c>
      <c r="AL91" s="75">
        <v>0</v>
      </c>
      <c r="AM91" s="75"/>
      <c r="AN91" s="73">
        <v>4.3503747435414315</v>
      </c>
      <c r="AO91" s="74"/>
      <c r="AP91" s="73">
        <v>0</v>
      </c>
      <c r="AQ91" s="73">
        <v>1.6000223310862677E-2</v>
      </c>
      <c r="AR91" s="73">
        <v>6.9999581292132476E-2</v>
      </c>
      <c r="AS91" s="73">
        <v>9.6999725513731289E-2</v>
      </c>
      <c r="AT91" s="73">
        <v>5.8999660381396347E-2</v>
      </c>
      <c r="AU91" s="73">
        <v>3.9</v>
      </c>
      <c r="AV91" s="73">
        <v>-1.1830000000000001</v>
      </c>
      <c r="AW91" s="73">
        <v>27</v>
      </c>
      <c r="AX91" s="73">
        <v>50.3</v>
      </c>
      <c r="AY91" s="73">
        <v>51.077660000000002</v>
      </c>
      <c r="AZ91" s="73">
        <v>32.876300000000001</v>
      </c>
      <c r="BA91" s="73">
        <v>67.681811556608807</v>
      </c>
      <c r="BB91" s="73">
        <v>30.6</v>
      </c>
      <c r="BC91" s="73">
        <v>61.1</v>
      </c>
      <c r="BD91" s="75"/>
      <c r="BE91" s="75">
        <v>4412299</v>
      </c>
      <c r="BF91" s="129"/>
    </row>
    <row r="92" spans="1:58" x14ac:dyDescent="0.25">
      <c r="A92" s="17" t="s">
        <v>440</v>
      </c>
      <c r="B92" t="s">
        <v>14</v>
      </c>
      <c r="C92" s="128" t="s">
        <v>570</v>
      </c>
      <c r="D92" s="73" t="s">
        <v>105</v>
      </c>
      <c r="E92" s="75">
        <v>1631637</v>
      </c>
      <c r="F92" s="75">
        <v>1274233</v>
      </c>
      <c r="G92" s="75">
        <v>2022</v>
      </c>
      <c r="H92" s="73">
        <v>0.15625</v>
      </c>
      <c r="I92" s="75"/>
      <c r="J92" s="75">
        <v>0</v>
      </c>
      <c r="K92" s="75">
        <v>3</v>
      </c>
      <c r="L92" s="73">
        <v>-2.053274018164486</v>
      </c>
      <c r="M92" s="73">
        <v>0.59399999999999997</v>
      </c>
      <c r="N92" s="73">
        <v>8.1377900000000003E-2</v>
      </c>
      <c r="O92" s="73">
        <v>20633.319233919603</v>
      </c>
      <c r="P92" s="75">
        <v>80754181</v>
      </c>
      <c r="Q92" s="75">
        <v>1776.67</v>
      </c>
      <c r="R92" s="75">
        <v>1915.82</v>
      </c>
      <c r="S92" s="73">
        <v>0.43474803129576223</v>
      </c>
      <c r="T92" s="73">
        <v>123.7</v>
      </c>
      <c r="U92" s="73">
        <v>0.15999989650216118</v>
      </c>
      <c r="V92" s="73">
        <v>4</v>
      </c>
      <c r="W92" s="129">
        <v>61.92828575804846</v>
      </c>
      <c r="X92" s="73">
        <v>42</v>
      </c>
      <c r="Y92" s="73">
        <v>161</v>
      </c>
      <c r="Z92" s="73">
        <v>3.7</v>
      </c>
      <c r="AA92" s="73">
        <v>0</v>
      </c>
      <c r="AB92" s="73">
        <v>138</v>
      </c>
      <c r="AC92" s="73">
        <v>139.44999999999999</v>
      </c>
      <c r="AD92" s="73">
        <v>151</v>
      </c>
      <c r="AE92" s="73" t="s">
        <v>105</v>
      </c>
      <c r="AF92" s="73">
        <v>0.38690000000000002</v>
      </c>
      <c r="AG92" s="75">
        <v>0</v>
      </c>
      <c r="AH92" s="75">
        <v>0</v>
      </c>
      <c r="AI92" s="75">
        <v>0</v>
      </c>
      <c r="AJ92" s="73" t="s">
        <v>105</v>
      </c>
      <c r="AK92" s="75">
        <v>0</v>
      </c>
      <c r="AL92" s="75">
        <v>0</v>
      </c>
      <c r="AM92" s="75"/>
      <c r="AN92" s="73">
        <v>3.9995198921976427</v>
      </c>
      <c r="AO92" s="74"/>
      <c r="AP92" s="73">
        <v>1.7995686727566519E-3</v>
      </c>
      <c r="AQ92" s="73">
        <v>1.5999895102496962E-2</v>
      </c>
      <c r="AR92" s="73">
        <v>4.0000242071160853E-2</v>
      </c>
      <c r="AS92" s="73">
        <v>9.6999931413171092E-2</v>
      </c>
      <c r="AT92" s="73">
        <v>5.8999802308551973E-2</v>
      </c>
      <c r="AU92" s="73">
        <v>3.9</v>
      </c>
      <c r="AV92" s="73">
        <v>-1.1830000000000001</v>
      </c>
      <c r="AW92" s="73">
        <v>27</v>
      </c>
      <c r="AX92" s="73">
        <v>50.3</v>
      </c>
      <c r="AY92" s="73">
        <v>51.077660000000002</v>
      </c>
      <c r="AZ92" s="73">
        <v>32.876300000000001</v>
      </c>
      <c r="BA92" s="73">
        <v>67.681811556608807</v>
      </c>
      <c r="BB92" s="73">
        <v>30.6</v>
      </c>
      <c r="BC92" s="73">
        <v>61.1</v>
      </c>
      <c r="BD92" s="75"/>
      <c r="BE92" s="75">
        <v>4012105</v>
      </c>
      <c r="BF92" s="129"/>
    </row>
    <row r="93" spans="1:58" x14ac:dyDescent="0.25">
      <c r="A93" s="17" t="s">
        <v>441</v>
      </c>
      <c r="B93" t="s">
        <v>14</v>
      </c>
      <c r="C93" s="128" t="s">
        <v>571</v>
      </c>
      <c r="D93" s="73" t="s">
        <v>105</v>
      </c>
      <c r="E93" s="75">
        <v>1630601</v>
      </c>
      <c r="F93" s="75">
        <v>720412</v>
      </c>
      <c r="G93" s="75">
        <v>4501</v>
      </c>
      <c r="H93" s="73">
        <v>0.1875</v>
      </c>
      <c r="I93" s="75"/>
      <c r="J93" s="75">
        <v>0</v>
      </c>
      <c r="K93" s="75">
        <v>8</v>
      </c>
      <c r="L93" s="73">
        <v>-2.053274018164486</v>
      </c>
      <c r="M93" s="73">
        <v>0.48</v>
      </c>
      <c r="N93" s="73">
        <v>5.4623199999999997E-2</v>
      </c>
      <c r="O93" s="73">
        <v>20633.319233919603</v>
      </c>
      <c r="P93" s="75">
        <v>80754181</v>
      </c>
      <c r="Q93" s="75">
        <v>1776.67</v>
      </c>
      <c r="R93" s="75">
        <v>1915.82</v>
      </c>
      <c r="S93" s="73">
        <v>0.43474803129576223</v>
      </c>
      <c r="T93" s="73">
        <v>123.7</v>
      </c>
      <c r="U93" s="73">
        <v>0.17399946019459198</v>
      </c>
      <c r="V93" s="73">
        <v>4</v>
      </c>
      <c r="W93" s="129">
        <v>61.878079984110791</v>
      </c>
      <c r="X93" s="73">
        <v>42</v>
      </c>
      <c r="Y93" s="73">
        <v>161</v>
      </c>
      <c r="Z93" s="73">
        <v>3.7</v>
      </c>
      <c r="AA93" s="73">
        <v>11</v>
      </c>
      <c r="AB93" s="73">
        <v>265</v>
      </c>
      <c r="AC93" s="73">
        <v>139.44999999999999</v>
      </c>
      <c r="AD93" s="73">
        <v>151</v>
      </c>
      <c r="AE93" s="73" t="s">
        <v>105</v>
      </c>
      <c r="AF93" s="73">
        <v>0.3856</v>
      </c>
      <c r="AG93" s="75">
        <v>0</v>
      </c>
      <c r="AH93" s="75">
        <v>0</v>
      </c>
      <c r="AI93" s="75">
        <v>0</v>
      </c>
      <c r="AJ93" s="73" t="s">
        <v>105</v>
      </c>
      <c r="AK93" s="75">
        <v>0</v>
      </c>
      <c r="AL93" s="75">
        <v>0</v>
      </c>
      <c r="AM93" s="75"/>
      <c r="AN93" s="73">
        <v>6.3149980949384608</v>
      </c>
      <c r="AO93" s="74"/>
      <c r="AP93" s="73">
        <v>0</v>
      </c>
      <c r="AQ93" s="73">
        <v>1.6000473967053161E-2</v>
      </c>
      <c r="AR93" s="73">
        <v>4.4000281928678171E-2</v>
      </c>
      <c r="AS93" s="73">
        <v>9.6999808983105729E-2</v>
      </c>
      <c r="AT93" s="73">
        <v>5.8999704792072491E-2</v>
      </c>
      <c r="AU93" s="73">
        <v>3.9</v>
      </c>
      <c r="AV93" s="73">
        <v>-1.1830000000000001</v>
      </c>
      <c r="AW93" s="73">
        <v>27</v>
      </c>
      <c r="AX93" s="73">
        <v>50.3</v>
      </c>
      <c r="AY93" s="73">
        <v>51.077660000000002</v>
      </c>
      <c r="AZ93" s="73">
        <v>32.876300000000001</v>
      </c>
      <c r="BA93" s="73">
        <v>67.681811556608807</v>
      </c>
      <c r="BB93" s="73">
        <v>30.6</v>
      </c>
      <c r="BC93" s="73">
        <v>61.1</v>
      </c>
      <c r="BD93" s="75"/>
      <c r="BE93" s="75">
        <v>3999800</v>
      </c>
      <c r="BF93" s="129"/>
    </row>
    <row r="94" spans="1:58" x14ac:dyDescent="0.25">
      <c r="A94" s="17" t="s">
        <v>442</v>
      </c>
      <c r="B94" t="s">
        <v>14</v>
      </c>
      <c r="C94" s="128" t="s">
        <v>572</v>
      </c>
      <c r="D94" s="73" t="s">
        <v>105</v>
      </c>
      <c r="E94" s="75">
        <v>896980</v>
      </c>
      <c r="F94" s="75">
        <v>618631</v>
      </c>
      <c r="G94" s="75">
        <v>943</v>
      </c>
      <c r="H94" s="73">
        <v>9.375E-2</v>
      </c>
      <c r="I94" s="75"/>
      <c r="J94" s="75">
        <v>0</v>
      </c>
      <c r="K94" s="75">
        <v>3</v>
      </c>
      <c r="L94" s="73">
        <v>-2.053274018164486</v>
      </c>
      <c r="M94" s="73">
        <v>0.48399999999999999</v>
      </c>
      <c r="N94" s="73">
        <v>0.1206121</v>
      </c>
      <c r="O94" s="73">
        <v>20633.319233919603</v>
      </c>
      <c r="P94" s="75">
        <v>80754181</v>
      </c>
      <c r="Q94" s="75">
        <v>1776.67</v>
      </c>
      <c r="R94" s="75">
        <v>1915.82</v>
      </c>
      <c r="S94" s="73">
        <v>0.43474803129576223</v>
      </c>
      <c r="T94" s="73">
        <v>123.7</v>
      </c>
      <c r="U94" s="73">
        <v>0.17499963903376559</v>
      </c>
      <c r="V94" s="73">
        <v>4</v>
      </c>
      <c r="W94" s="129">
        <v>60.412012766406534</v>
      </c>
      <c r="X94" s="73">
        <v>42</v>
      </c>
      <c r="Y94" s="73">
        <v>161</v>
      </c>
      <c r="Z94" s="73">
        <v>3.7</v>
      </c>
      <c r="AA94" s="73">
        <v>0</v>
      </c>
      <c r="AB94" s="73">
        <v>333</v>
      </c>
      <c r="AC94" s="73">
        <v>139.44999999999999</v>
      </c>
      <c r="AD94" s="73">
        <v>151</v>
      </c>
      <c r="AE94" s="73" t="s">
        <v>105</v>
      </c>
      <c r="AF94" s="73">
        <v>0.39229999999999998</v>
      </c>
      <c r="AG94" s="75">
        <v>0</v>
      </c>
      <c r="AH94" s="75">
        <v>0</v>
      </c>
      <c r="AI94" s="75">
        <v>0</v>
      </c>
      <c r="AJ94" s="73" t="s">
        <v>105</v>
      </c>
      <c r="AK94" s="75">
        <v>0</v>
      </c>
      <c r="AL94" s="75">
        <v>0</v>
      </c>
      <c r="AM94" s="75"/>
      <c r="AN94" s="73">
        <v>4.2100003377055781</v>
      </c>
      <c r="AO94" s="74"/>
      <c r="AP94" s="73">
        <v>0</v>
      </c>
      <c r="AQ94" s="73">
        <v>1.5999739841628592E-2</v>
      </c>
      <c r="AR94" s="73">
        <v>4.6999861165484491E-2</v>
      </c>
      <c r="AS94" s="73">
        <v>9.699967355127434E-2</v>
      </c>
      <c r="AT94" s="73">
        <v>5.9000291427406433E-2</v>
      </c>
      <c r="AU94" s="73">
        <v>3.9</v>
      </c>
      <c r="AV94" s="73">
        <v>-1.1830000000000001</v>
      </c>
      <c r="AW94" s="73">
        <v>27</v>
      </c>
      <c r="AX94" s="73">
        <v>50.3</v>
      </c>
      <c r="AY94" s="73">
        <v>51.077660000000002</v>
      </c>
      <c r="AZ94" s="73">
        <v>32.876300000000001</v>
      </c>
      <c r="BA94" s="73">
        <v>67.681811556608807</v>
      </c>
      <c r="BB94" s="73">
        <v>30.6</v>
      </c>
      <c r="BC94" s="73">
        <v>61.1</v>
      </c>
      <c r="BD94" s="75"/>
      <c r="BE94" s="75">
        <v>6596392</v>
      </c>
      <c r="BF94" s="129"/>
    </row>
    <row r="95" spans="1:58" x14ac:dyDescent="0.25">
      <c r="A95" s="17" t="s">
        <v>443</v>
      </c>
      <c r="B95" t="s">
        <v>14</v>
      </c>
      <c r="C95" s="128" t="s">
        <v>573</v>
      </c>
      <c r="D95" s="73" t="s">
        <v>105</v>
      </c>
      <c r="E95" s="75">
        <v>1706446</v>
      </c>
      <c r="F95" s="75">
        <v>859737</v>
      </c>
      <c r="G95" s="75">
        <v>738</v>
      </c>
      <c r="H95" s="73">
        <v>0.125</v>
      </c>
      <c r="I95" s="75"/>
      <c r="J95" s="75">
        <v>5</v>
      </c>
      <c r="K95" s="75">
        <v>473</v>
      </c>
      <c r="L95" s="73">
        <v>-2.053274018164486</v>
      </c>
      <c r="M95" s="73">
        <v>0.40300000000000002</v>
      </c>
      <c r="N95" s="73">
        <v>0.2226445</v>
      </c>
      <c r="O95" s="73">
        <v>20633.319233919603</v>
      </c>
      <c r="P95" s="75">
        <v>80754181</v>
      </c>
      <c r="Q95" s="75">
        <v>1776.67</v>
      </c>
      <c r="R95" s="75">
        <v>1915.82</v>
      </c>
      <c r="S95" s="73">
        <v>0.43474803129576223</v>
      </c>
      <c r="T95" s="73">
        <v>123.7</v>
      </c>
      <c r="U95" s="73">
        <v>0.15999960903847202</v>
      </c>
      <c r="V95" s="73">
        <v>4</v>
      </c>
      <c r="W95" s="129">
        <v>55.483119933741698</v>
      </c>
      <c r="X95" s="73">
        <v>42</v>
      </c>
      <c r="Y95" s="73">
        <v>161</v>
      </c>
      <c r="Z95" s="73">
        <v>3.7</v>
      </c>
      <c r="AA95" s="73">
        <v>966</v>
      </c>
      <c r="AB95" s="73">
        <v>86</v>
      </c>
      <c r="AC95" s="73">
        <v>139.44999999999999</v>
      </c>
      <c r="AD95" s="73">
        <v>151</v>
      </c>
      <c r="AE95" s="73" t="s">
        <v>105</v>
      </c>
      <c r="AF95" s="73">
        <v>0.39950000000000002</v>
      </c>
      <c r="AG95" s="75">
        <v>906248.23671382817</v>
      </c>
      <c r="AH95" s="75">
        <v>0</v>
      </c>
      <c r="AI95" s="75">
        <v>0</v>
      </c>
      <c r="AJ95" s="73" t="s">
        <v>105</v>
      </c>
      <c r="AK95" s="75">
        <v>0</v>
      </c>
      <c r="AL95" s="75">
        <v>0</v>
      </c>
      <c r="AM95" s="75"/>
      <c r="AN95" s="73">
        <v>3.2276851564583637</v>
      </c>
      <c r="AO95" s="74"/>
      <c r="AP95" s="73">
        <v>0</v>
      </c>
      <c r="AQ95" s="73">
        <v>2.7999760509027177E-2</v>
      </c>
      <c r="AR95" s="73">
        <v>5.3999771394980488E-2</v>
      </c>
      <c r="AS95" s="73">
        <v>8.4999700636283967E-2</v>
      </c>
      <c r="AT95" s="73">
        <v>6.1999858482606966E-2</v>
      </c>
      <c r="AU95" s="73">
        <v>3.9</v>
      </c>
      <c r="AV95" s="73">
        <v>-1.1830000000000001</v>
      </c>
      <c r="AW95" s="73">
        <v>27</v>
      </c>
      <c r="AX95" s="73">
        <v>50.3</v>
      </c>
      <c r="AY95" s="73">
        <v>51.077660000000002</v>
      </c>
      <c r="AZ95" s="73">
        <v>32.876300000000001</v>
      </c>
      <c r="BA95" s="73">
        <v>67.681811556608807</v>
      </c>
      <c r="BB95" s="73">
        <v>30.6</v>
      </c>
      <c r="BC95" s="73">
        <v>61.1</v>
      </c>
      <c r="BD95" s="75"/>
      <c r="BE95" s="75">
        <v>3663428</v>
      </c>
      <c r="BF95" s="129"/>
    </row>
    <row r="96" spans="1:58" x14ac:dyDescent="0.25">
      <c r="A96" s="17" t="s">
        <v>444</v>
      </c>
      <c r="B96" t="s">
        <v>14</v>
      </c>
      <c r="C96" s="128" t="s">
        <v>574</v>
      </c>
      <c r="D96" s="73" t="s">
        <v>105</v>
      </c>
      <c r="E96" s="75">
        <v>2419109</v>
      </c>
      <c r="F96" s="75">
        <v>1314167</v>
      </c>
      <c r="G96" s="75">
        <v>4682</v>
      </c>
      <c r="H96" s="73">
        <v>0</v>
      </c>
      <c r="I96" s="75"/>
      <c r="J96" s="75">
        <v>3</v>
      </c>
      <c r="K96" s="75">
        <v>26</v>
      </c>
      <c r="L96" s="73">
        <v>-2.053274018164486</v>
      </c>
      <c r="M96" s="73">
        <v>0.63900000000000001</v>
      </c>
      <c r="N96" s="73">
        <v>4.53917E-2</v>
      </c>
      <c r="O96" s="73">
        <v>20633.319233919603</v>
      </c>
      <c r="P96" s="75">
        <v>80754181</v>
      </c>
      <c r="Q96" s="75">
        <v>1776.67</v>
      </c>
      <c r="R96" s="75">
        <v>1915.82</v>
      </c>
      <c r="S96" s="73">
        <v>0.43474803129576223</v>
      </c>
      <c r="T96" s="73">
        <v>123.7</v>
      </c>
      <c r="U96" s="73">
        <v>0.11900039017650965</v>
      </c>
      <c r="V96" s="73">
        <v>4</v>
      </c>
      <c r="W96" s="129">
        <v>53.207456731331689</v>
      </c>
      <c r="X96" s="73">
        <v>42</v>
      </c>
      <c r="Y96" s="73">
        <v>161</v>
      </c>
      <c r="Z96" s="73">
        <v>3.7</v>
      </c>
      <c r="AA96" s="73">
        <v>0</v>
      </c>
      <c r="AB96" s="73">
        <v>146</v>
      </c>
      <c r="AC96" s="73">
        <v>139.44999999999999</v>
      </c>
      <c r="AD96" s="73">
        <v>151</v>
      </c>
      <c r="AE96" s="73" t="s">
        <v>105</v>
      </c>
      <c r="AF96" s="73">
        <v>0.46139999999999998</v>
      </c>
      <c r="AG96" s="75">
        <v>0</v>
      </c>
      <c r="AH96" s="75">
        <v>0</v>
      </c>
      <c r="AI96" s="75">
        <v>0</v>
      </c>
      <c r="AJ96" s="73" t="s">
        <v>105</v>
      </c>
      <c r="AK96" s="75">
        <v>0</v>
      </c>
      <c r="AL96" s="75">
        <v>0</v>
      </c>
      <c r="AM96" s="75"/>
      <c r="AN96" s="73">
        <v>4.3503865891115767</v>
      </c>
      <c r="AO96" s="74"/>
      <c r="AP96" s="73">
        <v>2.7002281628198824E-3</v>
      </c>
      <c r="AQ96" s="73">
        <v>1.7999863011674899E-2</v>
      </c>
      <c r="AR96" s="73">
        <v>2.0000295465014927E-2</v>
      </c>
      <c r="AS96" s="73">
        <v>7.700019742435088E-2</v>
      </c>
      <c r="AT96" s="73">
        <v>7.9999838837264581E-2</v>
      </c>
      <c r="AU96" s="73">
        <v>3.9</v>
      </c>
      <c r="AV96" s="73">
        <v>-1.1830000000000001</v>
      </c>
      <c r="AW96" s="73">
        <v>27</v>
      </c>
      <c r="AX96" s="73">
        <v>50.3</v>
      </c>
      <c r="AY96" s="73">
        <v>51.077660000000002</v>
      </c>
      <c r="AZ96" s="73">
        <v>32.876300000000001</v>
      </c>
      <c r="BA96" s="73">
        <v>67.681811556608807</v>
      </c>
      <c r="BB96" s="73">
        <v>30.6</v>
      </c>
      <c r="BC96" s="73">
        <v>61.1</v>
      </c>
      <c r="BD96" s="75"/>
      <c r="BE96" s="75">
        <v>6144673</v>
      </c>
      <c r="BF96" s="129"/>
    </row>
    <row r="97" spans="1:58" x14ac:dyDescent="0.25">
      <c r="A97" s="17" t="s">
        <v>445</v>
      </c>
      <c r="B97" t="s">
        <v>14</v>
      </c>
      <c r="C97" s="128" t="s">
        <v>575</v>
      </c>
      <c r="D97" s="73" t="s">
        <v>105</v>
      </c>
      <c r="E97" s="75">
        <v>1098124</v>
      </c>
      <c r="F97" s="75">
        <v>301650</v>
      </c>
      <c r="G97" s="75">
        <v>17159</v>
      </c>
      <c r="H97" s="73">
        <v>0.1875</v>
      </c>
      <c r="I97" s="75"/>
      <c r="J97" s="75">
        <v>3</v>
      </c>
      <c r="K97" s="75">
        <v>3</v>
      </c>
      <c r="L97" s="73">
        <v>-2.053274018164486</v>
      </c>
      <c r="M97" s="73">
        <v>0.48899999999999999</v>
      </c>
      <c r="N97" s="73">
        <v>0.51134959999999996</v>
      </c>
      <c r="O97" s="73">
        <v>20633.319233919603</v>
      </c>
      <c r="P97" s="75">
        <v>80754181</v>
      </c>
      <c r="Q97" s="75">
        <v>1776.67</v>
      </c>
      <c r="R97" s="75">
        <v>1915.82</v>
      </c>
      <c r="S97" s="73">
        <v>0.43474803129576223</v>
      </c>
      <c r="T97" s="73">
        <v>123.7</v>
      </c>
      <c r="U97" s="73">
        <v>0.34699970976636191</v>
      </c>
      <c r="V97" s="73">
        <v>4</v>
      </c>
      <c r="W97" s="129">
        <v>65.782395695370326</v>
      </c>
      <c r="X97" s="73">
        <v>42</v>
      </c>
      <c r="Y97" s="73">
        <v>161</v>
      </c>
      <c r="Z97" s="73">
        <v>3.7</v>
      </c>
      <c r="AA97" s="73">
        <v>0</v>
      </c>
      <c r="AB97" s="73">
        <v>12</v>
      </c>
      <c r="AC97" s="73">
        <v>139.44999999999999</v>
      </c>
      <c r="AD97" s="73">
        <v>151</v>
      </c>
      <c r="AE97" s="73" t="s">
        <v>105</v>
      </c>
      <c r="AF97" s="73">
        <v>0.35499999999999998</v>
      </c>
      <c r="AG97" s="75">
        <v>0</v>
      </c>
      <c r="AH97" s="75">
        <v>0</v>
      </c>
      <c r="AI97" s="75">
        <v>0</v>
      </c>
      <c r="AJ97" s="73" t="s">
        <v>105</v>
      </c>
      <c r="AK97" s="75">
        <v>0</v>
      </c>
      <c r="AL97" s="75">
        <v>0</v>
      </c>
      <c r="AM97" s="75"/>
      <c r="AN97" s="73">
        <v>6.8763364421129642</v>
      </c>
      <c r="AO97" s="74"/>
      <c r="AP97" s="73">
        <v>7.2002128380012579E-3</v>
      </c>
      <c r="AQ97" s="73">
        <v>1.2000165935669757E-2</v>
      </c>
      <c r="AR97" s="73">
        <v>8.4999604017151717E-2</v>
      </c>
      <c r="AS97" s="73">
        <v>0.19499986800571723</v>
      </c>
      <c r="AT97" s="73">
        <v>4.1999637958538713E-2</v>
      </c>
      <c r="AU97" s="73">
        <v>3.9</v>
      </c>
      <c r="AV97" s="73">
        <v>-1.1830000000000001</v>
      </c>
      <c r="AW97" s="73">
        <v>27</v>
      </c>
      <c r="AX97" s="73">
        <v>50.3</v>
      </c>
      <c r="AY97" s="73">
        <v>51.077660000000002</v>
      </c>
      <c r="AZ97" s="73">
        <v>32.876300000000001</v>
      </c>
      <c r="BA97" s="73">
        <v>67.681811556608807</v>
      </c>
      <c r="BB97" s="73">
        <v>30.6</v>
      </c>
      <c r="BC97" s="73">
        <v>61.1</v>
      </c>
      <c r="BD97" s="75"/>
      <c r="BE97" s="75">
        <v>4292416</v>
      </c>
      <c r="BF97" s="129"/>
    </row>
    <row r="98" spans="1:58" x14ac:dyDescent="0.25">
      <c r="A98" s="17" t="s">
        <v>446</v>
      </c>
      <c r="B98" t="s">
        <v>14</v>
      </c>
      <c r="C98" s="128" t="s">
        <v>576</v>
      </c>
      <c r="D98" s="73" t="s">
        <v>105</v>
      </c>
      <c r="E98" s="75">
        <v>990198</v>
      </c>
      <c r="F98" s="75">
        <v>825520</v>
      </c>
      <c r="G98" s="75">
        <v>1102</v>
      </c>
      <c r="H98" s="73">
        <v>0.1875</v>
      </c>
      <c r="I98" s="75"/>
      <c r="J98" s="75">
        <v>3</v>
      </c>
      <c r="K98" s="75">
        <v>355</v>
      </c>
      <c r="L98" s="73">
        <v>-2.053274018164486</v>
      </c>
      <c r="M98" s="73">
        <v>0.36499999999999999</v>
      </c>
      <c r="N98" s="73">
        <v>0.3499099</v>
      </c>
      <c r="O98" s="73">
        <v>20633.319233919603</v>
      </c>
      <c r="P98" s="75">
        <v>80754181</v>
      </c>
      <c r="Q98" s="75">
        <v>1776.67</v>
      </c>
      <c r="R98" s="75">
        <v>1915.82</v>
      </c>
      <c r="S98" s="73">
        <v>0.43474803129576223</v>
      </c>
      <c r="T98" s="73">
        <v>123.7</v>
      </c>
      <c r="U98" s="73">
        <v>0.18300005852630757</v>
      </c>
      <c r="V98" s="73">
        <v>4</v>
      </c>
      <c r="W98" s="129">
        <v>41.624599323476943</v>
      </c>
      <c r="X98" s="73">
        <v>42</v>
      </c>
      <c r="Y98" s="73">
        <v>161</v>
      </c>
      <c r="Z98" s="73">
        <v>3.7</v>
      </c>
      <c r="AA98" s="73">
        <v>313</v>
      </c>
      <c r="AB98" s="73">
        <v>89</v>
      </c>
      <c r="AC98" s="73">
        <v>139.44999999999999</v>
      </c>
      <c r="AD98" s="73">
        <v>151</v>
      </c>
      <c r="AE98" s="73" t="s">
        <v>105</v>
      </c>
      <c r="AF98" s="73">
        <v>0.52410000000000001</v>
      </c>
      <c r="AG98" s="75">
        <v>654909.38080488169</v>
      </c>
      <c r="AH98" s="75">
        <v>0</v>
      </c>
      <c r="AI98" s="75">
        <v>0</v>
      </c>
      <c r="AJ98" s="73" t="s">
        <v>105</v>
      </c>
      <c r="AK98" s="75">
        <v>107342</v>
      </c>
      <c r="AL98" s="75">
        <v>0</v>
      </c>
      <c r="AM98" s="75"/>
      <c r="AN98" s="73">
        <v>4.420541586308854</v>
      </c>
      <c r="AO98" s="74"/>
      <c r="AP98" s="73">
        <v>0</v>
      </c>
      <c r="AQ98" s="73">
        <v>3.1000371116208045E-2</v>
      </c>
      <c r="AR98" s="73">
        <v>5.2000377200080307E-2</v>
      </c>
      <c r="AS98" s="73">
        <v>0.20699919084498902</v>
      </c>
      <c r="AT98" s="73">
        <v>3.700059013560951E-2</v>
      </c>
      <c r="AU98" s="73">
        <v>3.9</v>
      </c>
      <c r="AV98" s="73">
        <v>-1.1830000000000001</v>
      </c>
      <c r="AW98" s="73">
        <v>27</v>
      </c>
      <c r="AX98" s="73">
        <v>50.3</v>
      </c>
      <c r="AY98" s="73">
        <v>51.077660000000002</v>
      </c>
      <c r="AZ98" s="73">
        <v>32.876300000000001</v>
      </c>
      <c r="BA98" s="73">
        <v>67.681811556608807</v>
      </c>
      <c r="BB98" s="73">
        <v>30.6</v>
      </c>
      <c r="BC98" s="73">
        <v>61.1</v>
      </c>
      <c r="BD98" s="75"/>
      <c r="BE98" s="75">
        <v>2647413</v>
      </c>
      <c r="BF98" s="129"/>
    </row>
    <row r="99" spans="1:58" x14ac:dyDescent="0.25">
      <c r="A99" s="17" t="s">
        <v>447</v>
      </c>
      <c r="B99" t="s">
        <v>14</v>
      </c>
      <c r="C99" s="128" t="s">
        <v>577</v>
      </c>
      <c r="D99" s="73" t="s">
        <v>105</v>
      </c>
      <c r="E99" s="75">
        <v>1221912</v>
      </c>
      <c r="F99" s="75">
        <v>333207</v>
      </c>
      <c r="G99" s="75">
        <v>8497</v>
      </c>
      <c r="H99" s="73">
        <v>9.375E-2</v>
      </c>
      <c r="I99" s="75"/>
      <c r="J99" s="75">
        <v>5</v>
      </c>
      <c r="K99" s="75">
        <v>194</v>
      </c>
      <c r="L99" s="73">
        <v>-2.053274018164486</v>
      </c>
      <c r="M99" s="73">
        <v>0.29199999999999998</v>
      </c>
      <c r="N99" s="73">
        <v>0.56898530000000003</v>
      </c>
      <c r="O99" s="73">
        <v>20633.319233919603</v>
      </c>
      <c r="P99" s="75">
        <v>80754181</v>
      </c>
      <c r="Q99" s="75">
        <v>1776.67</v>
      </c>
      <c r="R99" s="75">
        <v>1915.82</v>
      </c>
      <c r="S99" s="73">
        <v>0.43474803129576223</v>
      </c>
      <c r="T99" s="73">
        <v>123.7</v>
      </c>
      <c r="U99" s="73">
        <v>0.40100086780445471</v>
      </c>
      <c r="V99" s="73">
        <v>4</v>
      </c>
      <c r="W99" s="129">
        <v>59.500478846965208</v>
      </c>
      <c r="X99" s="73">
        <v>42</v>
      </c>
      <c r="Y99" s="73">
        <v>161</v>
      </c>
      <c r="Z99" s="73">
        <v>3.7</v>
      </c>
      <c r="AA99" s="73">
        <v>0</v>
      </c>
      <c r="AB99" s="73">
        <v>353</v>
      </c>
      <c r="AC99" s="73">
        <v>139.44999999999999</v>
      </c>
      <c r="AD99" s="73">
        <v>151</v>
      </c>
      <c r="AE99" s="73" t="s">
        <v>105</v>
      </c>
      <c r="AF99" s="73">
        <v>0.52300000000000002</v>
      </c>
      <c r="AG99" s="75">
        <v>0</v>
      </c>
      <c r="AH99" s="75">
        <v>0</v>
      </c>
      <c r="AI99" s="75">
        <v>0</v>
      </c>
      <c r="AJ99" s="73" t="s">
        <v>105</v>
      </c>
      <c r="AK99" s="75">
        <v>73767</v>
      </c>
      <c r="AL99" s="75">
        <v>0</v>
      </c>
      <c r="AM99" s="75"/>
      <c r="AN99" s="73">
        <v>10.875915810807356</v>
      </c>
      <c r="AO99" s="74"/>
      <c r="AP99" s="73">
        <v>0</v>
      </c>
      <c r="AQ99" s="73">
        <v>1.3000641988450221E-2</v>
      </c>
      <c r="AR99" s="73">
        <v>0.14800013832069653</v>
      </c>
      <c r="AS99" s="73">
        <v>0.38600044202483458</v>
      </c>
      <c r="AT99" s="73">
        <v>3.6999282837258181E-2</v>
      </c>
      <c r="AU99" s="73">
        <v>3.9</v>
      </c>
      <c r="AV99" s="73">
        <v>-1.1830000000000001</v>
      </c>
      <c r="AW99" s="73">
        <v>27</v>
      </c>
      <c r="AX99" s="73">
        <v>50.3</v>
      </c>
      <c r="AY99" s="73">
        <v>51.077660000000002</v>
      </c>
      <c r="AZ99" s="73">
        <v>32.876300000000001</v>
      </c>
      <c r="BA99" s="73">
        <v>67.681811556608807</v>
      </c>
      <c r="BB99" s="73">
        <v>30.6</v>
      </c>
      <c r="BC99" s="73">
        <v>61.1</v>
      </c>
      <c r="BD99" s="75"/>
      <c r="BE99" s="75">
        <v>2757022</v>
      </c>
      <c r="BF99" s="129"/>
    </row>
    <row r="100" spans="1:58" x14ac:dyDescent="0.25">
      <c r="A100" s="17" t="s">
        <v>448</v>
      </c>
      <c r="B100" t="s">
        <v>14</v>
      </c>
      <c r="C100" s="128" t="s">
        <v>578</v>
      </c>
      <c r="D100" s="73" t="s">
        <v>105</v>
      </c>
      <c r="E100" s="75">
        <v>1885264</v>
      </c>
      <c r="F100" s="75">
        <v>336593</v>
      </c>
      <c r="G100" s="75">
        <v>6882</v>
      </c>
      <c r="H100" s="73">
        <v>0.15625</v>
      </c>
      <c r="I100" s="75"/>
      <c r="J100" s="75">
        <v>3</v>
      </c>
      <c r="K100" s="75">
        <v>280</v>
      </c>
      <c r="L100" s="73">
        <v>-2.053274018164486</v>
      </c>
      <c r="M100" s="73">
        <v>0.47113788118714339</v>
      </c>
      <c r="N100" s="73">
        <v>0.54569730000000005</v>
      </c>
      <c r="O100" s="73">
        <v>20633.319233919603</v>
      </c>
      <c r="P100" s="75">
        <v>80754181</v>
      </c>
      <c r="Q100" s="75">
        <v>1776.67</v>
      </c>
      <c r="R100" s="75">
        <v>1915.82</v>
      </c>
      <c r="S100" s="73">
        <v>0.43474803129576223</v>
      </c>
      <c r="T100" s="73">
        <v>123.7</v>
      </c>
      <c r="U100" s="73">
        <v>0.3110005435806944</v>
      </c>
      <c r="V100" s="73">
        <v>4</v>
      </c>
      <c r="W100" s="129">
        <v>90.704323351826716</v>
      </c>
      <c r="X100" s="73">
        <v>42</v>
      </c>
      <c r="Y100" s="73">
        <v>161</v>
      </c>
      <c r="Z100" s="73">
        <v>3.7</v>
      </c>
      <c r="AA100" s="73">
        <v>777</v>
      </c>
      <c r="AB100" s="73">
        <v>8</v>
      </c>
      <c r="AC100" s="73">
        <v>139.44999999999999</v>
      </c>
      <c r="AD100" s="73">
        <v>151</v>
      </c>
      <c r="AE100" s="73" t="s">
        <v>105</v>
      </c>
      <c r="AF100" s="73">
        <v>0.3397</v>
      </c>
      <c r="AG100" s="75">
        <v>0</v>
      </c>
      <c r="AH100" s="75">
        <v>23735.832102217784</v>
      </c>
      <c r="AI100" s="75">
        <v>0</v>
      </c>
      <c r="AJ100" s="73" t="s">
        <v>105</v>
      </c>
      <c r="AK100" s="75">
        <v>0</v>
      </c>
      <c r="AL100" s="75">
        <v>0</v>
      </c>
      <c r="AM100" s="75"/>
      <c r="AN100" s="73">
        <v>6.0343762777702059</v>
      </c>
      <c r="AO100" s="74"/>
      <c r="AP100" s="73">
        <v>0</v>
      </c>
      <c r="AQ100" s="73">
        <v>1.7999522965789834E-2</v>
      </c>
      <c r="AR100" s="73">
        <v>7.599964222434237E-2</v>
      </c>
      <c r="AS100" s="73">
        <v>0.22299965074281042</v>
      </c>
      <c r="AT100" s="73">
        <v>4.2000306664849392E-2</v>
      </c>
      <c r="AU100" s="73">
        <v>3.9</v>
      </c>
      <c r="AV100" s="73">
        <v>-1.1830000000000001</v>
      </c>
      <c r="AW100" s="73">
        <v>27</v>
      </c>
      <c r="AX100" s="73">
        <v>50.3</v>
      </c>
      <c r="AY100" s="73">
        <v>51.077660000000002</v>
      </c>
      <c r="AZ100" s="73">
        <v>32.876300000000001</v>
      </c>
      <c r="BA100" s="73">
        <v>67.681811556608807</v>
      </c>
      <c r="BB100" s="73">
        <v>30.6</v>
      </c>
      <c r="BC100" s="73">
        <v>61.1</v>
      </c>
      <c r="BD100" s="75"/>
      <c r="BE100" s="75">
        <v>3838160</v>
      </c>
      <c r="BF100" s="129"/>
    </row>
    <row r="101" spans="1:58" x14ac:dyDescent="0.25">
      <c r="A101" s="17" t="s">
        <v>449</v>
      </c>
      <c r="B101" t="s">
        <v>16</v>
      </c>
      <c r="C101" s="128" t="s">
        <v>579</v>
      </c>
      <c r="D101" s="73">
        <v>2</v>
      </c>
      <c r="E101" s="75">
        <v>135172</v>
      </c>
      <c r="F101" s="75">
        <v>669702</v>
      </c>
      <c r="G101" s="75">
        <v>2025</v>
      </c>
      <c r="H101" s="73">
        <v>0.25</v>
      </c>
      <c r="I101" s="75"/>
      <c r="J101" s="75">
        <v>0</v>
      </c>
      <c r="K101" s="75">
        <v>0</v>
      </c>
      <c r="L101" s="73">
        <v>-0.10108842360676697</v>
      </c>
      <c r="M101" s="73">
        <v>0.45900000000000002</v>
      </c>
      <c r="N101" s="73">
        <v>0.57118049999999998</v>
      </c>
      <c r="O101" s="73">
        <v>1613.9111863667399</v>
      </c>
      <c r="P101" s="75">
        <v>91327091</v>
      </c>
      <c r="Q101" s="75">
        <v>1049.28</v>
      </c>
      <c r="R101" s="75">
        <v>1080.18</v>
      </c>
      <c r="S101" s="73">
        <v>7.7904612850911867</v>
      </c>
      <c r="T101" s="73">
        <v>59.6</v>
      </c>
      <c r="U101" s="73">
        <v>0.14799995728306023</v>
      </c>
      <c r="V101" s="73">
        <v>0.6</v>
      </c>
      <c r="W101" s="129">
        <v>56.740857826435708</v>
      </c>
      <c r="X101" s="73">
        <v>84</v>
      </c>
      <c r="Y101" s="73">
        <v>219</v>
      </c>
      <c r="Z101" s="73">
        <v>0.7</v>
      </c>
      <c r="AA101" s="73" t="s">
        <v>105</v>
      </c>
      <c r="AB101" s="73">
        <v>1</v>
      </c>
      <c r="AC101" s="73">
        <v>118.5</v>
      </c>
      <c r="AD101" s="73">
        <v>83</v>
      </c>
      <c r="AE101" s="73">
        <v>0.53700000000000003</v>
      </c>
      <c r="AF101" s="73">
        <v>0.53700000000000003</v>
      </c>
      <c r="AG101" s="75">
        <v>15957.047830798892</v>
      </c>
      <c r="AH101" s="75">
        <v>0</v>
      </c>
      <c r="AI101" s="75">
        <v>0</v>
      </c>
      <c r="AJ101" s="73">
        <v>2</v>
      </c>
      <c r="AK101" s="75">
        <v>0</v>
      </c>
      <c r="AL101" s="75">
        <v>0</v>
      </c>
      <c r="AM101" s="75"/>
      <c r="AN101" s="73">
        <v>5.7086759111547432</v>
      </c>
      <c r="AO101" s="74"/>
      <c r="AP101" s="73">
        <v>0</v>
      </c>
      <c r="AQ101" s="73" t="s">
        <v>105</v>
      </c>
      <c r="AR101" s="73">
        <v>0</v>
      </c>
      <c r="AS101" s="73">
        <v>0.26899987728555652</v>
      </c>
      <c r="AT101" s="73">
        <v>3.7999754571113022E-2</v>
      </c>
      <c r="AU101" s="73">
        <v>3.55</v>
      </c>
      <c r="AV101" s="73">
        <v>-0.48499999999999999</v>
      </c>
      <c r="AW101" s="73">
        <v>43</v>
      </c>
      <c r="AX101" s="73">
        <v>53.5</v>
      </c>
      <c r="AY101" s="73">
        <v>49.695129999999999</v>
      </c>
      <c r="AZ101" s="73">
        <v>19.203600000000002</v>
      </c>
      <c r="BA101" s="73">
        <v>87.509109932945293</v>
      </c>
      <c r="BB101" s="73">
        <v>51.4</v>
      </c>
      <c r="BC101" s="73">
        <v>73.400000000000006</v>
      </c>
      <c r="BD101" s="75"/>
      <c r="BE101" s="75">
        <v>1497455</v>
      </c>
      <c r="BF101" s="129"/>
    </row>
    <row r="102" spans="1:58" x14ac:dyDescent="0.25">
      <c r="A102" s="17" t="s">
        <v>450</v>
      </c>
      <c r="B102" t="s">
        <v>16</v>
      </c>
      <c r="C102" s="128" t="s">
        <v>580</v>
      </c>
      <c r="D102" s="73">
        <v>1.3333333333333333</v>
      </c>
      <c r="E102" s="75">
        <v>27943</v>
      </c>
      <c r="F102" s="75">
        <v>113751</v>
      </c>
      <c r="G102" s="75">
        <v>0</v>
      </c>
      <c r="H102" s="73">
        <v>0</v>
      </c>
      <c r="I102" s="75"/>
      <c r="J102" s="75">
        <v>0</v>
      </c>
      <c r="K102" s="75">
        <v>1</v>
      </c>
      <c r="L102" s="73">
        <v>-0.10108842360676697</v>
      </c>
      <c r="M102" s="73">
        <v>0.45900000000000002</v>
      </c>
      <c r="N102" s="73">
        <v>0.2046511</v>
      </c>
      <c r="O102" s="73">
        <v>1613.9111863667399</v>
      </c>
      <c r="P102" s="75">
        <v>91327091</v>
      </c>
      <c r="Q102" s="75">
        <v>1049.28</v>
      </c>
      <c r="R102" s="75">
        <v>1080.18</v>
      </c>
      <c r="S102" s="73">
        <v>7.7904612850911867</v>
      </c>
      <c r="T102" s="73">
        <v>59.6</v>
      </c>
      <c r="U102" s="73">
        <v>9.5000099994363957E-2</v>
      </c>
      <c r="V102" s="73">
        <v>0.6</v>
      </c>
      <c r="W102" s="129">
        <v>40.484115485175131</v>
      </c>
      <c r="X102" s="73">
        <v>84</v>
      </c>
      <c r="Y102" s="73">
        <v>219</v>
      </c>
      <c r="Z102" s="73">
        <v>0.7</v>
      </c>
      <c r="AA102" s="73" t="s">
        <v>105</v>
      </c>
      <c r="AB102" s="73">
        <v>4</v>
      </c>
      <c r="AC102" s="73">
        <v>118.5</v>
      </c>
      <c r="AD102" s="73">
        <v>83</v>
      </c>
      <c r="AE102" s="73">
        <v>0.53700000000000003</v>
      </c>
      <c r="AF102" s="73">
        <v>0.53700000000000003</v>
      </c>
      <c r="AG102" s="75">
        <v>33430.311179027725</v>
      </c>
      <c r="AH102" s="75">
        <v>77609.082230890854</v>
      </c>
      <c r="AI102" s="75">
        <v>0</v>
      </c>
      <c r="AJ102" s="73" t="s">
        <v>105</v>
      </c>
      <c r="AK102" s="75">
        <v>0</v>
      </c>
      <c r="AL102" s="75">
        <v>0</v>
      </c>
      <c r="AM102" s="75"/>
      <c r="AN102" s="73">
        <v>3.4128627584685427</v>
      </c>
      <c r="AO102" s="74"/>
      <c r="AP102" s="73">
        <v>0</v>
      </c>
      <c r="AQ102" s="73" t="s">
        <v>105</v>
      </c>
      <c r="AR102" s="73">
        <v>0</v>
      </c>
      <c r="AS102" s="73">
        <v>0.1649999498606125</v>
      </c>
      <c r="AT102" s="73">
        <v>9.1999508634002525E-2</v>
      </c>
      <c r="AU102" s="73">
        <v>3.55</v>
      </c>
      <c r="AV102" s="73">
        <v>-0.48499999999999999</v>
      </c>
      <c r="AW102" s="73">
        <v>43</v>
      </c>
      <c r="AX102" s="73">
        <v>53.5</v>
      </c>
      <c r="AY102" s="73">
        <v>49.695129999999999</v>
      </c>
      <c r="AZ102" s="73">
        <v>19.203600000000002</v>
      </c>
      <c r="BA102" s="73">
        <v>87.509109932945293</v>
      </c>
      <c r="BB102" s="73">
        <v>51.4</v>
      </c>
      <c r="BC102" s="73">
        <v>73.400000000000006</v>
      </c>
      <c r="BD102" s="75"/>
      <c r="BE102" s="75">
        <v>3137196</v>
      </c>
      <c r="BF102" s="129"/>
    </row>
    <row r="103" spans="1:58" x14ac:dyDescent="0.25">
      <c r="A103" s="17" t="s">
        <v>451</v>
      </c>
      <c r="B103" t="s">
        <v>16</v>
      </c>
      <c r="C103" s="128" t="s">
        <v>581</v>
      </c>
      <c r="D103" s="73">
        <v>1.3333333333333333</v>
      </c>
      <c r="E103" s="75">
        <v>123645</v>
      </c>
      <c r="F103" s="75">
        <v>432688</v>
      </c>
      <c r="G103" s="75">
        <v>1280</v>
      </c>
      <c r="H103" s="73">
        <v>0.21875</v>
      </c>
      <c r="I103" s="75"/>
      <c r="J103" s="75">
        <v>0</v>
      </c>
      <c r="K103" s="75">
        <v>0</v>
      </c>
      <c r="L103" s="73">
        <v>-0.10108842360676697</v>
      </c>
      <c r="M103" s="73">
        <v>0.45900000000000002</v>
      </c>
      <c r="N103" s="73">
        <v>0.46969620000000001</v>
      </c>
      <c r="O103" s="73">
        <v>1613.9111863667399</v>
      </c>
      <c r="P103" s="75">
        <v>91327091</v>
      </c>
      <c r="Q103" s="75">
        <v>1049.28</v>
      </c>
      <c r="R103" s="75">
        <v>1080.18</v>
      </c>
      <c r="S103" s="73">
        <v>7.7904612850911867</v>
      </c>
      <c r="T103" s="73">
        <v>59.6</v>
      </c>
      <c r="U103" s="73">
        <v>0.12100298340045335</v>
      </c>
      <c r="V103" s="73">
        <v>0.6</v>
      </c>
      <c r="W103" s="129">
        <v>44.413167861775975</v>
      </c>
      <c r="X103" s="73">
        <v>84</v>
      </c>
      <c r="Y103" s="73">
        <v>219</v>
      </c>
      <c r="Z103" s="73">
        <v>0.7</v>
      </c>
      <c r="AA103" s="73" t="s">
        <v>105</v>
      </c>
      <c r="AB103" s="73">
        <v>1</v>
      </c>
      <c r="AC103" s="73">
        <v>118.5</v>
      </c>
      <c r="AD103" s="73">
        <v>83</v>
      </c>
      <c r="AE103" s="73">
        <v>0.53700000000000003</v>
      </c>
      <c r="AF103" s="73">
        <v>0.53700000000000003</v>
      </c>
      <c r="AG103" s="75">
        <v>7612.6409901733823</v>
      </c>
      <c r="AH103" s="75">
        <v>17672.886065483501</v>
      </c>
      <c r="AI103" s="75">
        <v>0</v>
      </c>
      <c r="AJ103" s="73">
        <v>2</v>
      </c>
      <c r="AK103" s="75">
        <v>0</v>
      </c>
      <c r="AL103" s="75">
        <v>0</v>
      </c>
      <c r="AM103" s="75"/>
      <c r="AN103" s="73">
        <v>5.2121374865735763</v>
      </c>
      <c r="AO103" s="74"/>
      <c r="AP103" s="73">
        <v>0</v>
      </c>
      <c r="AQ103" s="73" t="s">
        <v>105</v>
      </c>
      <c r="AR103" s="73">
        <v>0</v>
      </c>
      <c r="AS103" s="73">
        <v>0.16099892588614392</v>
      </c>
      <c r="AT103" s="73">
        <v>4.9001074113856069E-2</v>
      </c>
      <c r="AU103" s="73">
        <v>3.55</v>
      </c>
      <c r="AV103" s="73">
        <v>-0.48499999999999999</v>
      </c>
      <c r="AW103" s="73">
        <v>43</v>
      </c>
      <c r="AX103" s="73">
        <v>53.5</v>
      </c>
      <c r="AY103" s="73">
        <v>49.695129999999999</v>
      </c>
      <c r="AZ103" s="73">
        <v>19.203600000000002</v>
      </c>
      <c r="BA103" s="73">
        <v>87.509109932945293</v>
      </c>
      <c r="BB103" s="73">
        <v>51.4</v>
      </c>
      <c r="BC103" s="73">
        <v>73.400000000000006</v>
      </c>
      <c r="BD103" s="75"/>
      <c r="BE103" s="75">
        <v>714392</v>
      </c>
      <c r="BF103" s="129"/>
    </row>
    <row r="104" spans="1:58" x14ac:dyDescent="0.25">
      <c r="A104" s="17" t="s">
        <v>452</v>
      </c>
      <c r="B104" t="s">
        <v>16</v>
      </c>
      <c r="C104" s="128" t="s">
        <v>582</v>
      </c>
      <c r="D104" s="73">
        <v>2</v>
      </c>
      <c r="E104" s="75">
        <v>286535</v>
      </c>
      <c r="F104" s="75">
        <v>119425</v>
      </c>
      <c r="G104" s="75">
        <v>1067</v>
      </c>
      <c r="H104" s="73">
        <v>0</v>
      </c>
      <c r="I104" s="75"/>
      <c r="J104" s="75">
        <v>0</v>
      </c>
      <c r="K104" s="75">
        <v>0</v>
      </c>
      <c r="L104" s="73">
        <v>-0.10108842360676697</v>
      </c>
      <c r="M104" s="73">
        <v>0.45900000000000002</v>
      </c>
      <c r="N104" s="73">
        <v>0.64798529999999999</v>
      </c>
      <c r="O104" s="73">
        <v>1613.9111863667399</v>
      </c>
      <c r="P104" s="75">
        <v>91327091</v>
      </c>
      <c r="Q104" s="75">
        <v>1049.28</v>
      </c>
      <c r="R104" s="75">
        <v>1080.18</v>
      </c>
      <c r="S104" s="73">
        <v>7.7904612850911867</v>
      </c>
      <c r="T104" s="73">
        <v>59.6</v>
      </c>
      <c r="U104" s="73">
        <v>0.20799772480269774</v>
      </c>
      <c r="V104" s="73">
        <v>0.6</v>
      </c>
      <c r="W104" s="129">
        <v>57.432803829198257</v>
      </c>
      <c r="X104" s="73">
        <v>84</v>
      </c>
      <c r="Y104" s="73">
        <v>219</v>
      </c>
      <c r="Z104" s="73">
        <v>0.7</v>
      </c>
      <c r="AA104" s="73" t="s">
        <v>105</v>
      </c>
      <c r="AB104" s="73">
        <v>0</v>
      </c>
      <c r="AC104" s="73">
        <v>118.5</v>
      </c>
      <c r="AD104" s="73">
        <v>83</v>
      </c>
      <c r="AE104" s="73">
        <v>0.53700000000000003</v>
      </c>
      <c r="AF104" s="73">
        <v>0.53700000000000003</v>
      </c>
      <c r="AG104" s="75">
        <v>0</v>
      </c>
      <c r="AH104" s="75">
        <v>0</v>
      </c>
      <c r="AI104" s="75">
        <v>0</v>
      </c>
      <c r="AJ104" s="73">
        <v>0</v>
      </c>
      <c r="AK104" s="75">
        <v>0</v>
      </c>
      <c r="AL104" s="75">
        <v>0</v>
      </c>
      <c r="AM104" s="75"/>
      <c r="AN104" s="73">
        <v>6.329220297203042</v>
      </c>
      <c r="AO104" s="74"/>
      <c r="AP104" s="73">
        <v>0</v>
      </c>
      <c r="AQ104" s="73">
        <v>2.9972408577150942E-3</v>
      </c>
      <c r="AR104" s="73">
        <v>0</v>
      </c>
      <c r="AS104" s="73">
        <v>0.24199918766369277</v>
      </c>
      <c r="AT104" s="73">
        <v>3.0000420173952016E-2</v>
      </c>
      <c r="AU104" s="73">
        <v>3.55</v>
      </c>
      <c r="AV104" s="73">
        <v>-0.48499999999999999</v>
      </c>
      <c r="AW104" s="73">
        <v>43</v>
      </c>
      <c r="AX104" s="73">
        <v>53.5</v>
      </c>
      <c r="AY104" s="73">
        <v>49.695129999999999</v>
      </c>
      <c r="AZ104" s="73">
        <v>19.203600000000002</v>
      </c>
      <c r="BA104" s="73">
        <v>87.509109932945293</v>
      </c>
      <c r="BB104" s="73">
        <v>51.4</v>
      </c>
      <c r="BC104" s="73">
        <v>73.400000000000006</v>
      </c>
      <c r="BD104" s="75"/>
      <c r="BE104" s="75">
        <v>566992</v>
      </c>
      <c r="BF104" s="129"/>
    </row>
    <row r="105" spans="1:58" x14ac:dyDescent="0.25">
      <c r="A105" s="17" t="s">
        <v>453</v>
      </c>
      <c r="B105" t="s">
        <v>16</v>
      </c>
      <c r="C105" s="128" t="s">
        <v>583</v>
      </c>
      <c r="D105" s="73">
        <v>2.3333333333333335</v>
      </c>
      <c r="E105" s="75">
        <v>343317</v>
      </c>
      <c r="F105" s="75">
        <v>167479</v>
      </c>
      <c r="G105" s="75">
        <v>1320</v>
      </c>
      <c r="H105" s="73">
        <v>9.375E-2</v>
      </c>
      <c r="I105" s="75"/>
      <c r="J105" s="75">
        <v>0</v>
      </c>
      <c r="K105" s="75">
        <v>2</v>
      </c>
      <c r="L105" s="73">
        <v>-0.10108842360676697</v>
      </c>
      <c r="M105" s="73">
        <v>0.45900000000000002</v>
      </c>
      <c r="N105" s="73">
        <v>0.58678030000000003</v>
      </c>
      <c r="O105" s="73">
        <v>1613.9111863667399</v>
      </c>
      <c r="P105" s="75">
        <v>91327091</v>
      </c>
      <c r="Q105" s="75">
        <v>1049.28</v>
      </c>
      <c r="R105" s="75">
        <v>1080.18</v>
      </c>
      <c r="S105" s="73">
        <v>7.7904612850911867</v>
      </c>
      <c r="T105" s="73">
        <v>59.6</v>
      </c>
      <c r="U105" s="73">
        <v>0.19699896131098005</v>
      </c>
      <c r="V105" s="73">
        <v>0.6</v>
      </c>
      <c r="W105" s="129">
        <v>34.065601480408162</v>
      </c>
      <c r="X105" s="73">
        <v>84</v>
      </c>
      <c r="Y105" s="73">
        <v>219</v>
      </c>
      <c r="Z105" s="73">
        <v>0.7</v>
      </c>
      <c r="AA105" s="73" t="s">
        <v>105</v>
      </c>
      <c r="AB105" s="73">
        <v>0</v>
      </c>
      <c r="AC105" s="73">
        <v>118.5</v>
      </c>
      <c r="AD105" s="73">
        <v>83</v>
      </c>
      <c r="AE105" s="73">
        <v>0.53700000000000003</v>
      </c>
      <c r="AF105" s="73">
        <v>0.53700000000000003</v>
      </c>
      <c r="AG105" s="75">
        <v>0</v>
      </c>
      <c r="AH105" s="75">
        <v>0</v>
      </c>
      <c r="AI105" s="75">
        <v>0</v>
      </c>
      <c r="AJ105" s="73">
        <v>2</v>
      </c>
      <c r="AK105" s="75">
        <v>0</v>
      </c>
      <c r="AL105" s="75">
        <v>0</v>
      </c>
      <c r="AM105" s="75"/>
      <c r="AN105" s="73">
        <v>5.2744963424161355</v>
      </c>
      <c r="AO105" s="74"/>
      <c r="AP105" s="73">
        <v>0</v>
      </c>
      <c r="AQ105" s="73">
        <v>6.0012783788262591E-3</v>
      </c>
      <c r="AR105" s="73">
        <v>0</v>
      </c>
      <c r="AS105" s="73">
        <v>0.2610023436945148</v>
      </c>
      <c r="AT105" s="73">
        <v>4.3997537937075351E-2</v>
      </c>
      <c r="AU105" s="73">
        <v>3.55</v>
      </c>
      <c r="AV105" s="73">
        <v>-0.48499999999999999</v>
      </c>
      <c r="AW105" s="73">
        <v>43</v>
      </c>
      <c r="AX105" s="73">
        <v>53.5</v>
      </c>
      <c r="AY105" s="73">
        <v>49.695129999999999</v>
      </c>
      <c r="AZ105" s="73">
        <v>19.203600000000002</v>
      </c>
      <c r="BA105" s="73">
        <v>87.509109932945293</v>
      </c>
      <c r="BB105" s="73">
        <v>51.4</v>
      </c>
      <c r="BC105" s="73">
        <v>73.400000000000006</v>
      </c>
      <c r="BD105" s="75"/>
      <c r="BE105" s="75">
        <v>662455</v>
      </c>
      <c r="BF105" s="129"/>
    </row>
    <row r="106" spans="1:58" x14ac:dyDescent="0.25">
      <c r="A106" s="17" t="s">
        <v>454</v>
      </c>
      <c r="B106" t="s">
        <v>16</v>
      </c>
      <c r="C106" s="128" t="s">
        <v>584</v>
      </c>
      <c r="D106" s="73">
        <v>2.6666666666666665</v>
      </c>
      <c r="E106" s="75">
        <v>16378</v>
      </c>
      <c r="F106" s="75">
        <v>2526</v>
      </c>
      <c r="G106" s="75">
        <v>165</v>
      </c>
      <c r="H106" s="73">
        <v>0</v>
      </c>
      <c r="I106" s="75"/>
      <c r="J106" s="75">
        <v>0</v>
      </c>
      <c r="K106" s="75">
        <v>0</v>
      </c>
      <c r="L106" s="73">
        <v>-0.10108842360676697</v>
      </c>
      <c r="M106" s="73">
        <v>0.45900000000000002</v>
      </c>
      <c r="N106" s="73">
        <v>0.47599999999999998</v>
      </c>
      <c r="O106" s="73">
        <v>1613.9111863667399</v>
      </c>
      <c r="P106" s="75">
        <v>91327091</v>
      </c>
      <c r="Q106" s="75">
        <v>1049.28</v>
      </c>
      <c r="R106" s="75">
        <v>1080.18</v>
      </c>
      <c r="S106" s="73">
        <v>7.7904612850911867</v>
      </c>
      <c r="T106" s="73">
        <v>59.6</v>
      </c>
      <c r="U106" s="73">
        <v>0.20400881940268592</v>
      </c>
      <c r="V106" s="73">
        <v>0.6</v>
      </c>
      <c r="W106" s="129">
        <v>51.510047933884294</v>
      </c>
      <c r="X106" s="73">
        <v>84</v>
      </c>
      <c r="Y106" s="73">
        <v>219</v>
      </c>
      <c r="Z106" s="73">
        <v>0.7</v>
      </c>
      <c r="AA106" s="73" t="s">
        <v>105</v>
      </c>
      <c r="AB106" s="73">
        <v>0</v>
      </c>
      <c r="AC106" s="73">
        <v>118.5</v>
      </c>
      <c r="AD106" s="73">
        <v>83</v>
      </c>
      <c r="AE106" s="73">
        <v>0.53700000000000003</v>
      </c>
      <c r="AF106" s="73">
        <v>0.53700000000000003</v>
      </c>
      <c r="AG106" s="75">
        <v>0</v>
      </c>
      <c r="AH106" s="75">
        <v>0</v>
      </c>
      <c r="AI106" s="75">
        <v>0</v>
      </c>
      <c r="AJ106" s="73">
        <v>0</v>
      </c>
      <c r="AK106" s="75">
        <v>0</v>
      </c>
      <c r="AL106" s="75">
        <v>0</v>
      </c>
      <c r="AM106" s="75"/>
      <c r="AN106" s="73">
        <v>5.4614300323374145</v>
      </c>
      <c r="AO106" s="74"/>
      <c r="AP106" s="73">
        <v>0</v>
      </c>
      <c r="AQ106" s="73">
        <v>1.0005251375031094E-2</v>
      </c>
      <c r="AR106" s="73">
        <v>0</v>
      </c>
      <c r="AS106" s="73">
        <v>0.143998231115779</v>
      </c>
      <c r="AT106" s="73">
        <v>2.299549487299964E-2</v>
      </c>
      <c r="AU106" s="73">
        <v>3.55</v>
      </c>
      <c r="AV106" s="73">
        <v>-0.48499999999999999</v>
      </c>
      <c r="AW106" s="73">
        <v>43</v>
      </c>
      <c r="AX106" s="73">
        <v>53.5</v>
      </c>
      <c r="AY106" s="73">
        <v>49.695129999999999</v>
      </c>
      <c r="AZ106" s="73">
        <v>19.203600000000002</v>
      </c>
      <c r="BA106" s="73">
        <v>87.509109932945293</v>
      </c>
      <c r="BB106" s="73">
        <v>51.4</v>
      </c>
      <c r="BC106" s="73">
        <v>73.400000000000006</v>
      </c>
      <c r="BD106" s="75"/>
      <c r="BE106" s="75">
        <v>151357</v>
      </c>
      <c r="BF106" s="129"/>
    </row>
    <row r="107" spans="1:58" x14ac:dyDescent="0.25">
      <c r="A107" s="17" t="s">
        <v>455</v>
      </c>
      <c r="B107" t="s">
        <v>16</v>
      </c>
      <c r="C107" s="128" t="s">
        <v>585</v>
      </c>
      <c r="D107" s="73">
        <v>1.6666666666666667</v>
      </c>
      <c r="E107" s="75">
        <v>152090</v>
      </c>
      <c r="F107" s="75">
        <v>583118</v>
      </c>
      <c r="G107" s="75">
        <v>314</v>
      </c>
      <c r="H107" s="73">
        <v>0.21875</v>
      </c>
      <c r="I107" s="75"/>
      <c r="J107" s="75">
        <v>0</v>
      </c>
      <c r="K107" s="75">
        <v>0</v>
      </c>
      <c r="L107" s="73">
        <v>-0.10108842360676697</v>
      </c>
      <c r="M107" s="73">
        <v>0.45900000000000002</v>
      </c>
      <c r="N107" s="73">
        <v>0.51236329999999997</v>
      </c>
      <c r="O107" s="73">
        <v>1613.9111863667399</v>
      </c>
      <c r="P107" s="75">
        <v>91327091</v>
      </c>
      <c r="Q107" s="75">
        <v>1049.28</v>
      </c>
      <c r="R107" s="75">
        <v>1080.18</v>
      </c>
      <c r="S107" s="73">
        <v>7.7904612850911867</v>
      </c>
      <c r="T107" s="73">
        <v>59.6</v>
      </c>
      <c r="U107" s="73">
        <v>0.10899724234067699</v>
      </c>
      <c r="V107" s="73">
        <v>0.6</v>
      </c>
      <c r="W107" s="129">
        <v>57.983920391805519</v>
      </c>
      <c r="X107" s="73">
        <v>84</v>
      </c>
      <c r="Y107" s="73">
        <v>219</v>
      </c>
      <c r="Z107" s="73">
        <v>0.7</v>
      </c>
      <c r="AA107" s="73" t="s">
        <v>105</v>
      </c>
      <c r="AB107" s="73">
        <v>0</v>
      </c>
      <c r="AC107" s="73">
        <v>118.5</v>
      </c>
      <c r="AD107" s="73">
        <v>83</v>
      </c>
      <c r="AE107" s="73">
        <v>0.53700000000000003</v>
      </c>
      <c r="AF107" s="73">
        <v>0.53700000000000003</v>
      </c>
      <c r="AG107" s="75">
        <v>0</v>
      </c>
      <c r="AH107" s="75">
        <v>23770.471111338677</v>
      </c>
      <c r="AI107" s="75">
        <v>0</v>
      </c>
      <c r="AJ107" s="73">
        <v>2</v>
      </c>
      <c r="AK107" s="75">
        <v>0</v>
      </c>
      <c r="AL107" s="75">
        <v>0</v>
      </c>
      <c r="AM107" s="75"/>
      <c r="AN107" s="73">
        <v>4.2195961757036837</v>
      </c>
      <c r="AO107" s="74"/>
      <c r="AP107" s="73">
        <v>0</v>
      </c>
      <c r="AQ107" s="73">
        <v>3.9989636959283275E-3</v>
      </c>
      <c r="AR107" s="73">
        <v>0</v>
      </c>
      <c r="AS107" s="73">
        <v>0.18599986628334558</v>
      </c>
      <c r="AT107" s="73">
        <v>3.2000066858327202E-2</v>
      </c>
      <c r="AU107" s="73">
        <v>3.55</v>
      </c>
      <c r="AV107" s="73">
        <v>-0.48499999999999999</v>
      </c>
      <c r="AW107" s="73">
        <v>43</v>
      </c>
      <c r="AX107" s="73">
        <v>53.5</v>
      </c>
      <c r="AY107" s="73">
        <v>49.695129999999999</v>
      </c>
      <c r="AZ107" s="73">
        <v>19.203600000000002</v>
      </c>
      <c r="BA107" s="73">
        <v>87.509109932945293</v>
      </c>
      <c r="BB107" s="73">
        <v>51.4</v>
      </c>
      <c r="BC107" s="73">
        <v>73.400000000000006</v>
      </c>
      <c r="BD107" s="75"/>
      <c r="BE107" s="75">
        <v>960875</v>
      </c>
      <c r="BF107" s="129"/>
    </row>
    <row r="108" spans="1:58" x14ac:dyDescent="0.25">
      <c r="A108" s="17" t="s">
        <v>456</v>
      </c>
      <c r="B108" t="s">
        <v>16</v>
      </c>
      <c r="C108" s="128" t="s">
        <v>586</v>
      </c>
      <c r="D108" s="73">
        <v>2</v>
      </c>
      <c r="E108" s="75">
        <v>329437</v>
      </c>
      <c r="F108" s="75">
        <v>368550</v>
      </c>
      <c r="G108" s="75">
        <v>388</v>
      </c>
      <c r="H108" s="73">
        <v>0.25</v>
      </c>
      <c r="I108" s="75"/>
      <c r="J108" s="75">
        <v>0</v>
      </c>
      <c r="K108" s="75">
        <v>0</v>
      </c>
      <c r="L108" s="73">
        <v>-0.10108842360676697</v>
      </c>
      <c r="M108" s="73">
        <v>0.45900000000000002</v>
      </c>
      <c r="N108" s="73">
        <v>0.57370279999999996</v>
      </c>
      <c r="O108" s="73">
        <v>1613.9111863667399</v>
      </c>
      <c r="P108" s="75">
        <v>91327091</v>
      </c>
      <c r="Q108" s="75">
        <v>1049.28</v>
      </c>
      <c r="R108" s="75">
        <v>1080.18</v>
      </c>
      <c r="S108" s="73">
        <v>7.7904612850911867</v>
      </c>
      <c r="T108" s="73">
        <v>59.6</v>
      </c>
      <c r="U108" s="73">
        <v>0.12100083546294477</v>
      </c>
      <c r="V108" s="73">
        <v>0.6</v>
      </c>
      <c r="W108" s="129">
        <v>29.479299174308217</v>
      </c>
      <c r="X108" s="73">
        <v>84</v>
      </c>
      <c r="Y108" s="73">
        <v>219</v>
      </c>
      <c r="Z108" s="73">
        <v>0.7</v>
      </c>
      <c r="AA108" s="73" t="s">
        <v>105</v>
      </c>
      <c r="AB108" s="73">
        <v>0</v>
      </c>
      <c r="AC108" s="73">
        <v>118.5</v>
      </c>
      <c r="AD108" s="73">
        <v>83</v>
      </c>
      <c r="AE108" s="73">
        <v>0.53700000000000003</v>
      </c>
      <c r="AF108" s="73">
        <v>0.53700000000000003</v>
      </c>
      <c r="AG108" s="75">
        <v>0</v>
      </c>
      <c r="AH108" s="75">
        <v>0</v>
      </c>
      <c r="AI108" s="75">
        <v>0</v>
      </c>
      <c r="AJ108" s="73">
        <v>2</v>
      </c>
      <c r="AK108" s="75">
        <v>0</v>
      </c>
      <c r="AL108" s="75">
        <v>0</v>
      </c>
      <c r="AM108" s="75"/>
      <c r="AN108" s="73">
        <v>6.0189322547171811</v>
      </c>
      <c r="AO108" s="74"/>
      <c r="AP108" s="73">
        <v>0</v>
      </c>
      <c r="AQ108" s="73">
        <v>2.9986658478219435E-3</v>
      </c>
      <c r="AR108" s="73">
        <v>0</v>
      </c>
      <c r="AS108" s="73">
        <v>0.31300057177950485</v>
      </c>
      <c r="AT108" s="73">
        <v>4.0998708201859344E-2</v>
      </c>
      <c r="AU108" s="73">
        <v>3.55</v>
      </c>
      <c r="AV108" s="73">
        <v>-0.48499999999999999</v>
      </c>
      <c r="AW108" s="73">
        <v>43</v>
      </c>
      <c r="AX108" s="73">
        <v>53.5</v>
      </c>
      <c r="AY108" s="73">
        <v>49.695129999999999</v>
      </c>
      <c r="AZ108" s="73">
        <v>19.203600000000002</v>
      </c>
      <c r="BA108" s="73">
        <v>87.509109932945293</v>
      </c>
      <c r="BB108" s="73">
        <v>51.4</v>
      </c>
      <c r="BC108" s="73">
        <v>73.400000000000006</v>
      </c>
      <c r="BD108" s="75"/>
      <c r="BE108" s="75">
        <v>874193</v>
      </c>
      <c r="BF108" s="129"/>
    </row>
    <row r="109" spans="1:58" x14ac:dyDescent="0.25">
      <c r="A109" s="17" t="s">
        <v>457</v>
      </c>
      <c r="B109" t="s">
        <v>16</v>
      </c>
      <c r="C109" s="128" t="s">
        <v>587</v>
      </c>
      <c r="D109" s="73">
        <v>2.6666666666666665</v>
      </c>
      <c r="E109" s="75">
        <v>252608</v>
      </c>
      <c r="F109" s="75">
        <v>97680</v>
      </c>
      <c r="G109" s="75">
        <v>1223</v>
      </c>
      <c r="H109" s="73">
        <v>0.28125</v>
      </c>
      <c r="I109" s="75"/>
      <c r="J109" s="75">
        <v>0</v>
      </c>
      <c r="K109" s="75">
        <v>0</v>
      </c>
      <c r="L109" s="73">
        <v>-0.10108842360676697</v>
      </c>
      <c r="M109" s="73">
        <v>0.45900000000000002</v>
      </c>
      <c r="N109" s="73">
        <v>0.57800759999999995</v>
      </c>
      <c r="O109" s="73">
        <v>1613.9111863667399</v>
      </c>
      <c r="P109" s="75">
        <v>91327091</v>
      </c>
      <c r="Q109" s="75">
        <v>1049.28</v>
      </c>
      <c r="R109" s="75">
        <v>1080.18</v>
      </c>
      <c r="S109" s="73">
        <v>7.7904612850911867</v>
      </c>
      <c r="T109" s="73">
        <v>59.6</v>
      </c>
      <c r="U109" s="73">
        <v>0.19100083733638887</v>
      </c>
      <c r="V109" s="73">
        <v>0.6</v>
      </c>
      <c r="W109" s="129" t="s">
        <v>105</v>
      </c>
      <c r="X109" s="73">
        <v>84</v>
      </c>
      <c r="Y109" s="73">
        <v>219</v>
      </c>
      <c r="Z109" s="73">
        <v>0.7</v>
      </c>
      <c r="AA109" s="73" t="s">
        <v>105</v>
      </c>
      <c r="AB109" s="73">
        <v>1</v>
      </c>
      <c r="AC109" s="73">
        <v>118.5</v>
      </c>
      <c r="AD109" s="73">
        <v>83</v>
      </c>
      <c r="AE109" s="73">
        <v>0.53700000000000003</v>
      </c>
      <c r="AF109" s="73">
        <v>0.53700000000000003</v>
      </c>
      <c r="AG109" s="75">
        <v>0</v>
      </c>
      <c r="AH109" s="75">
        <v>0</v>
      </c>
      <c r="AI109" s="75">
        <v>0</v>
      </c>
      <c r="AJ109" s="73">
        <v>3</v>
      </c>
      <c r="AK109" s="75">
        <v>0</v>
      </c>
      <c r="AL109" s="75">
        <v>0</v>
      </c>
      <c r="AM109" s="75"/>
      <c r="AN109" s="73">
        <v>11.851820341887613</v>
      </c>
      <c r="AO109" s="74"/>
      <c r="AP109" s="73">
        <v>0</v>
      </c>
      <c r="AQ109" s="73">
        <v>1.9993072309291006E-3</v>
      </c>
      <c r="AR109" s="73">
        <v>0</v>
      </c>
      <c r="AS109" s="73">
        <v>0.28399885753872517</v>
      </c>
      <c r="AT109" s="73">
        <v>4.6998912231020255E-2</v>
      </c>
      <c r="AU109" s="73">
        <v>3.55</v>
      </c>
      <c r="AV109" s="73">
        <v>-0.48499999999999999</v>
      </c>
      <c r="AW109" s="73">
        <v>43</v>
      </c>
      <c r="AX109" s="73">
        <v>53.5</v>
      </c>
      <c r="AY109" s="73">
        <v>49.695129999999999</v>
      </c>
      <c r="AZ109" s="73">
        <v>19.203600000000002</v>
      </c>
      <c r="BA109" s="73">
        <v>87.509109932945293</v>
      </c>
      <c r="BB109" s="73">
        <v>51.4</v>
      </c>
      <c r="BC109" s="73">
        <v>73.400000000000006</v>
      </c>
      <c r="BD109" s="75"/>
      <c r="BE109" s="75">
        <v>562539</v>
      </c>
      <c r="BF109" s="129"/>
    </row>
    <row r="110" spans="1:58" x14ac:dyDescent="0.25">
      <c r="A110" s="17" t="s">
        <v>458</v>
      </c>
      <c r="B110" t="s">
        <v>16</v>
      </c>
      <c r="C110" s="128" t="s">
        <v>588</v>
      </c>
      <c r="D110" s="73">
        <v>2.3333333333333335</v>
      </c>
      <c r="E110" s="75">
        <v>316937</v>
      </c>
      <c r="F110" s="75">
        <v>56964</v>
      </c>
      <c r="G110" s="75">
        <v>615</v>
      </c>
      <c r="H110" s="73">
        <v>0</v>
      </c>
      <c r="I110" s="75"/>
      <c r="J110" s="75">
        <v>0</v>
      </c>
      <c r="K110" s="75">
        <v>0</v>
      </c>
      <c r="L110" s="73">
        <v>-0.10108842360676697</v>
      </c>
      <c r="M110" s="73">
        <v>0.45900000000000002</v>
      </c>
      <c r="N110" s="73">
        <v>0.58499999999999996</v>
      </c>
      <c r="O110" s="73">
        <v>1613.9111863667399</v>
      </c>
      <c r="P110" s="75">
        <v>91327091</v>
      </c>
      <c r="Q110" s="75">
        <v>1049.28</v>
      </c>
      <c r="R110" s="75">
        <v>1080.18</v>
      </c>
      <c r="S110" s="73">
        <v>7.7904612850911867</v>
      </c>
      <c r="T110" s="73">
        <v>59.6</v>
      </c>
      <c r="U110" s="73">
        <v>0.19700187096107713</v>
      </c>
      <c r="V110" s="73">
        <v>0.6</v>
      </c>
      <c r="W110" s="129">
        <v>36.673460764842439</v>
      </c>
      <c r="X110" s="73">
        <v>84</v>
      </c>
      <c r="Y110" s="73">
        <v>219</v>
      </c>
      <c r="Z110" s="73">
        <v>0.7</v>
      </c>
      <c r="AA110" s="73" t="s">
        <v>105</v>
      </c>
      <c r="AB110" s="73">
        <v>0</v>
      </c>
      <c r="AC110" s="73">
        <v>118.5</v>
      </c>
      <c r="AD110" s="73">
        <v>83</v>
      </c>
      <c r="AE110" s="73">
        <v>0.53700000000000003</v>
      </c>
      <c r="AF110" s="73">
        <v>0.53700000000000003</v>
      </c>
      <c r="AG110" s="75">
        <v>0</v>
      </c>
      <c r="AH110" s="75">
        <v>0</v>
      </c>
      <c r="AI110" s="75">
        <v>0</v>
      </c>
      <c r="AJ110" s="73">
        <v>0</v>
      </c>
      <c r="AK110" s="75">
        <v>0</v>
      </c>
      <c r="AL110" s="75">
        <v>0</v>
      </c>
      <c r="AM110" s="75"/>
      <c r="AN110" s="73">
        <v>5.7707222107912193</v>
      </c>
      <c r="AO110" s="74"/>
      <c r="AP110" s="73">
        <v>2.6973978719252532E-3</v>
      </c>
      <c r="AQ110" s="73">
        <v>8.9979582469413271E-3</v>
      </c>
      <c r="AR110" s="73">
        <v>0</v>
      </c>
      <c r="AS110" s="73">
        <v>0.21299916114021619</v>
      </c>
      <c r="AT110" s="73">
        <v>3.999620138965828E-2</v>
      </c>
      <c r="AU110" s="73">
        <v>3.55</v>
      </c>
      <c r="AV110" s="73">
        <v>-0.48499999999999999</v>
      </c>
      <c r="AW110" s="73">
        <v>43</v>
      </c>
      <c r="AX110" s="73">
        <v>53.5</v>
      </c>
      <c r="AY110" s="73">
        <v>49.695129999999999</v>
      </c>
      <c r="AZ110" s="73">
        <v>19.203600000000002</v>
      </c>
      <c r="BA110" s="73">
        <v>87.509109932945293</v>
      </c>
      <c r="BB110" s="73">
        <v>51.4</v>
      </c>
      <c r="BC110" s="73">
        <v>73.400000000000006</v>
      </c>
      <c r="BD110" s="75"/>
      <c r="BE110" s="75">
        <v>452994</v>
      </c>
      <c r="BF110" s="129"/>
    </row>
    <row r="111" spans="1:58" x14ac:dyDescent="0.25">
      <c r="A111" s="17" t="s">
        <v>459</v>
      </c>
      <c r="B111" t="s">
        <v>16</v>
      </c>
      <c r="C111" s="128" t="s">
        <v>589</v>
      </c>
      <c r="D111" s="73">
        <v>2</v>
      </c>
      <c r="E111" s="75">
        <v>202662</v>
      </c>
      <c r="F111" s="75">
        <v>144896</v>
      </c>
      <c r="G111" s="75">
        <v>5113</v>
      </c>
      <c r="H111" s="73">
        <v>0.3125</v>
      </c>
      <c r="I111" s="75"/>
      <c r="J111" s="75">
        <v>0</v>
      </c>
      <c r="K111" s="75">
        <v>0</v>
      </c>
      <c r="L111" s="73">
        <v>-0.10108842360676697</v>
      </c>
      <c r="M111" s="73">
        <v>0.45900000000000002</v>
      </c>
      <c r="N111" s="73">
        <v>0.42060579999999997</v>
      </c>
      <c r="O111" s="73">
        <v>1613.9111863667399</v>
      </c>
      <c r="P111" s="75">
        <v>91327091</v>
      </c>
      <c r="Q111" s="75">
        <v>1049.28</v>
      </c>
      <c r="R111" s="75">
        <v>1080.18</v>
      </c>
      <c r="S111" s="73">
        <v>7.7904612850911867</v>
      </c>
      <c r="T111" s="73">
        <v>59.6</v>
      </c>
      <c r="U111" s="73">
        <v>0.18399783266356617</v>
      </c>
      <c r="V111" s="73">
        <v>0.6</v>
      </c>
      <c r="W111" s="129">
        <v>44.584573211024605</v>
      </c>
      <c r="X111" s="73">
        <v>84</v>
      </c>
      <c r="Y111" s="73">
        <v>219</v>
      </c>
      <c r="Z111" s="73">
        <v>0.7</v>
      </c>
      <c r="AA111" s="73" t="s">
        <v>105</v>
      </c>
      <c r="AB111" s="73">
        <v>1</v>
      </c>
      <c r="AC111" s="73">
        <v>118.5</v>
      </c>
      <c r="AD111" s="73">
        <v>83</v>
      </c>
      <c r="AE111" s="73">
        <v>0.53700000000000003</v>
      </c>
      <c r="AF111" s="73">
        <v>0.53700000000000003</v>
      </c>
      <c r="AG111" s="75">
        <v>0</v>
      </c>
      <c r="AH111" s="75">
        <v>0</v>
      </c>
      <c r="AI111" s="75">
        <v>0</v>
      </c>
      <c r="AJ111" s="73">
        <v>2</v>
      </c>
      <c r="AK111" s="75">
        <v>0</v>
      </c>
      <c r="AL111" s="75">
        <v>0</v>
      </c>
      <c r="AM111" s="75"/>
      <c r="AN111" s="73">
        <v>7.7562758046377329</v>
      </c>
      <c r="AO111" s="74"/>
      <c r="AP111" s="73">
        <v>0</v>
      </c>
      <c r="AQ111" s="73">
        <v>3.0002451562189908E-3</v>
      </c>
      <c r="AR111" s="73">
        <v>0</v>
      </c>
      <c r="AS111" s="73">
        <v>0.20900151374236806</v>
      </c>
      <c r="AT111" s="73">
        <v>7.6998509605843285E-2</v>
      </c>
      <c r="AU111" s="73">
        <v>3.55</v>
      </c>
      <c r="AV111" s="73">
        <v>-0.48499999999999999</v>
      </c>
      <c r="AW111" s="73">
        <v>43</v>
      </c>
      <c r="AX111" s="73">
        <v>53.5</v>
      </c>
      <c r="AY111" s="73">
        <v>49.695129999999999</v>
      </c>
      <c r="AZ111" s="73">
        <v>19.203600000000002</v>
      </c>
      <c r="BA111" s="73">
        <v>87.509109932945293</v>
      </c>
      <c r="BB111" s="73">
        <v>51.4</v>
      </c>
      <c r="BC111" s="73">
        <v>73.400000000000006</v>
      </c>
      <c r="BD111" s="75"/>
      <c r="BE111" s="75">
        <v>908942</v>
      </c>
      <c r="BF111" s="129"/>
    </row>
    <row r="112" spans="1:58" x14ac:dyDescent="0.25">
      <c r="A112" s="17" t="s">
        <v>460</v>
      </c>
      <c r="B112" t="s">
        <v>16</v>
      </c>
      <c r="C112" s="128" t="s">
        <v>590</v>
      </c>
      <c r="D112" s="73">
        <v>2.3333333333333335</v>
      </c>
      <c r="E112" s="75">
        <v>207461</v>
      </c>
      <c r="F112" s="75">
        <v>36951</v>
      </c>
      <c r="G112" s="75">
        <v>847</v>
      </c>
      <c r="H112" s="73">
        <v>0.15625</v>
      </c>
      <c r="I112" s="75"/>
      <c r="J112" s="75">
        <v>0</v>
      </c>
      <c r="K112" s="75">
        <v>0</v>
      </c>
      <c r="L112" s="73">
        <v>-0.10108842360676697</v>
      </c>
      <c r="M112" s="73">
        <v>0.45900000000000002</v>
      </c>
      <c r="N112" s="73">
        <v>0.60350749999999997</v>
      </c>
      <c r="O112" s="73">
        <v>1613.9111863667399</v>
      </c>
      <c r="P112" s="75">
        <v>91327091</v>
      </c>
      <c r="Q112" s="75">
        <v>1049.28</v>
      </c>
      <c r="R112" s="75">
        <v>1080.18</v>
      </c>
      <c r="S112" s="73">
        <v>7.7904612850911867</v>
      </c>
      <c r="T112" s="73">
        <v>59.6</v>
      </c>
      <c r="U112" s="73">
        <v>0.19600201448882346</v>
      </c>
      <c r="V112" s="73">
        <v>0.6</v>
      </c>
      <c r="W112" s="129">
        <v>39.413899921517434</v>
      </c>
      <c r="X112" s="73">
        <v>84</v>
      </c>
      <c r="Y112" s="73">
        <v>219</v>
      </c>
      <c r="Z112" s="73">
        <v>0.7</v>
      </c>
      <c r="AA112" s="73" t="s">
        <v>105</v>
      </c>
      <c r="AB112" s="73">
        <v>0</v>
      </c>
      <c r="AC112" s="73">
        <v>118.5</v>
      </c>
      <c r="AD112" s="73">
        <v>83</v>
      </c>
      <c r="AE112" s="73">
        <v>0.53700000000000003</v>
      </c>
      <c r="AF112" s="73">
        <v>0.53700000000000003</v>
      </c>
      <c r="AG112" s="75">
        <v>0</v>
      </c>
      <c r="AH112" s="75">
        <v>0</v>
      </c>
      <c r="AI112" s="75">
        <v>0</v>
      </c>
      <c r="AJ112" s="73">
        <v>2</v>
      </c>
      <c r="AK112" s="75">
        <v>0</v>
      </c>
      <c r="AL112" s="75">
        <v>0</v>
      </c>
      <c r="AM112" s="75"/>
      <c r="AN112" s="73">
        <v>7.0737557358746583</v>
      </c>
      <c r="AO112" s="74"/>
      <c r="AP112" s="73">
        <v>0</v>
      </c>
      <c r="AQ112" s="73">
        <v>1.9978739202666683E-3</v>
      </c>
      <c r="AR112" s="73">
        <v>0</v>
      </c>
      <c r="AS112" s="73">
        <v>0.20400215813118661</v>
      </c>
      <c r="AT112" s="73">
        <v>6.0000320514532662E-2</v>
      </c>
      <c r="AU112" s="73">
        <v>3.55</v>
      </c>
      <c r="AV112" s="73">
        <v>-0.48499999999999999</v>
      </c>
      <c r="AW112" s="73">
        <v>43</v>
      </c>
      <c r="AX112" s="73">
        <v>53.5</v>
      </c>
      <c r="AY112" s="73">
        <v>49.695129999999999</v>
      </c>
      <c r="AZ112" s="73">
        <v>19.203600000000002</v>
      </c>
      <c r="BA112" s="73">
        <v>87.509109932945293</v>
      </c>
      <c r="BB112" s="73">
        <v>51.4</v>
      </c>
      <c r="BC112" s="73">
        <v>73.400000000000006</v>
      </c>
      <c r="BD112" s="75"/>
      <c r="BE112" s="75">
        <v>681310</v>
      </c>
      <c r="BF112" s="129"/>
    </row>
    <row r="113" spans="1:58" x14ac:dyDescent="0.25">
      <c r="A113" s="17" t="s">
        <v>461</v>
      </c>
      <c r="B113" t="s">
        <v>16</v>
      </c>
      <c r="C113" s="128" t="s">
        <v>591</v>
      </c>
      <c r="D113" s="73">
        <v>1.6666666666666667</v>
      </c>
      <c r="E113" s="75">
        <v>481277</v>
      </c>
      <c r="F113" s="75">
        <v>523624</v>
      </c>
      <c r="G113" s="75">
        <v>1379</v>
      </c>
      <c r="H113" s="73">
        <v>0.25</v>
      </c>
      <c r="I113" s="75"/>
      <c r="J113" s="75">
        <v>0</v>
      </c>
      <c r="K113" s="75">
        <v>0</v>
      </c>
      <c r="L113" s="73">
        <v>-0.10108842360676697</v>
      </c>
      <c r="M113" s="73">
        <v>0.45900000000000002</v>
      </c>
      <c r="N113" s="73">
        <v>0.38700000000000001</v>
      </c>
      <c r="O113" s="73">
        <v>1613.9111863667399</v>
      </c>
      <c r="P113" s="75">
        <v>91327091</v>
      </c>
      <c r="Q113" s="75">
        <v>1049.28</v>
      </c>
      <c r="R113" s="75">
        <v>1080.18</v>
      </c>
      <c r="S113" s="73">
        <v>7.7904612850911867</v>
      </c>
      <c r="T113" s="73">
        <v>59.6</v>
      </c>
      <c r="U113" s="73">
        <v>0.1370014183752625</v>
      </c>
      <c r="V113" s="73">
        <v>0.6</v>
      </c>
      <c r="W113" s="129">
        <v>56.552422761513675</v>
      </c>
      <c r="X113" s="73">
        <v>84</v>
      </c>
      <c r="Y113" s="73">
        <v>219</v>
      </c>
      <c r="Z113" s="73">
        <v>0.7</v>
      </c>
      <c r="AA113" s="73" t="s">
        <v>105</v>
      </c>
      <c r="AB113" s="73">
        <v>0</v>
      </c>
      <c r="AC113" s="73">
        <v>118.5</v>
      </c>
      <c r="AD113" s="73">
        <v>83</v>
      </c>
      <c r="AE113" s="73">
        <v>0.53700000000000003</v>
      </c>
      <c r="AF113" s="73">
        <v>0.53700000000000003</v>
      </c>
      <c r="AG113" s="75">
        <v>0</v>
      </c>
      <c r="AH113" s="75">
        <v>44253.56059228698</v>
      </c>
      <c r="AI113" s="75">
        <v>0</v>
      </c>
      <c r="AJ113" s="73">
        <v>2</v>
      </c>
      <c r="AK113" s="75">
        <v>0</v>
      </c>
      <c r="AL113" s="75">
        <v>0</v>
      </c>
      <c r="AM113" s="75"/>
      <c r="AN113" s="73">
        <v>5.0882465487957429</v>
      </c>
      <c r="AO113" s="74"/>
      <c r="AP113" s="73">
        <v>0</v>
      </c>
      <c r="AQ113" s="73">
        <v>2.0005683941522537E-3</v>
      </c>
      <c r="AR113" s="73">
        <v>0</v>
      </c>
      <c r="AS113" s="73">
        <v>0.2409991205555046</v>
      </c>
      <c r="AT113" s="73">
        <v>5.8000819024644587E-2</v>
      </c>
      <c r="AU113" s="73">
        <v>3.55</v>
      </c>
      <c r="AV113" s="73">
        <v>-0.48499999999999999</v>
      </c>
      <c r="AW113" s="73">
        <v>43</v>
      </c>
      <c r="AX113" s="73">
        <v>53.5</v>
      </c>
      <c r="AY113" s="73">
        <v>49.695129999999999</v>
      </c>
      <c r="AZ113" s="73">
        <v>19.203600000000002</v>
      </c>
      <c r="BA113" s="73">
        <v>87.509109932945293</v>
      </c>
      <c r="BB113" s="73">
        <v>51.4</v>
      </c>
      <c r="BC113" s="73">
        <v>73.400000000000006</v>
      </c>
      <c r="BD113" s="75"/>
      <c r="BE113" s="75">
        <v>1788864</v>
      </c>
      <c r="BF113" s="129"/>
    </row>
    <row r="114" spans="1:58" x14ac:dyDescent="0.25">
      <c r="A114" s="17" t="s">
        <v>462</v>
      </c>
      <c r="B114" t="s">
        <v>16</v>
      </c>
      <c r="C114" s="128" t="s">
        <v>592</v>
      </c>
      <c r="D114" s="73">
        <v>2.3333333333333335</v>
      </c>
      <c r="E114" s="75">
        <v>152654</v>
      </c>
      <c r="F114" s="75">
        <v>70528</v>
      </c>
      <c r="G114" s="75">
        <v>491</v>
      </c>
      <c r="H114" s="73">
        <v>0.21875</v>
      </c>
      <c r="I114" s="75"/>
      <c r="J114" s="75">
        <v>0</v>
      </c>
      <c r="K114" s="75">
        <v>7</v>
      </c>
      <c r="L114" s="73">
        <v>-0.10108842360676697</v>
      </c>
      <c r="M114" s="73">
        <v>0.45900000000000002</v>
      </c>
      <c r="N114" s="73">
        <v>0.31133149999999998</v>
      </c>
      <c r="O114" s="73">
        <v>1613.9111863667399</v>
      </c>
      <c r="P114" s="75">
        <v>91327091</v>
      </c>
      <c r="Q114" s="75">
        <v>1049.28</v>
      </c>
      <c r="R114" s="75">
        <v>1080.18</v>
      </c>
      <c r="S114" s="73">
        <v>7.7904612850911867</v>
      </c>
      <c r="T114" s="73">
        <v>59.6</v>
      </c>
      <c r="U114" s="73">
        <v>0.10699521599138676</v>
      </c>
      <c r="V114" s="73">
        <v>0.6</v>
      </c>
      <c r="W114" s="129">
        <v>23.339908922464669</v>
      </c>
      <c r="X114" s="73">
        <v>84</v>
      </c>
      <c r="Y114" s="73">
        <v>219</v>
      </c>
      <c r="Z114" s="73">
        <v>0.7</v>
      </c>
      <c r="AA114" s="73" t="s">
        <v>105</v>
      </c>
      <c r="AB114" s="73">
        <v>1</v>
      </c>
      <c r="AC114" s="73">
        <v>118.5</v>
      </c>
      <c r="AD114" s="73">
        <v>83</v>
      </c>
      <c r="AE114" s="73">
        <v>0.53700000000000003</v>
      </c>
      <c r="AF114" s="73">
        <v>0.53700000000000003</v>
      </c>
      <c r="AG114" s="75">
        <v>0</v>
      </c>
      <c r="AH114" s="75">
        <v>0</v>
      </c>
      <c r="AI114" s="75">
        <v>0</v>
      </c>
      <c r="AJ114" s="73">
        <v>2</v>
      </c>
      <c r="AK114" s="75">
        <v>0</v>
      </c>
      <c r="AL114" s="75">
        <v>0</v>
      </c>
      <c r="AM114" s="75"/>
      <c r="AN114" s="73">
        <v>3.5987898990181932</v>
      </c>
      <c r="AO114" s="74"/>
      <c r="AP114" s="73">
        <v>0</v>
      </c>
      <c r="AQ114" s="73">
        <v>6.0014846146304573E-3</v>
      </c>
      <c r="AR114" s="73">
        <v>0</v>
      </c>
      <c r="AS114" s="73">
        <v>0.1140001960811776</v>
      </c>
      <c r="AT114" s="73">
        <v>8.2998361321587139E-2</v>
      </c>
      <c r="AU114" s="73">
        <v>3.55</v>
      </c>
      <c r="AV114" s="73">
        <v>-0.48499999999999999</v>
      </c>
      <c r="AW114" s="73">
        <v>43</v>
      </c>
      <c r="AX114" s="73">
        <v>53.5</v>
      </c>
      <c r="AY114" s="73">
        <v>49.695129999999999</v>
      </c>
      <c r="AZ114" s="73">
        <v>19.203600000000002</v>
      </c>
      <c r="BA114" s="73">
        <v>87.509109932945293</v>
      </c>
      <c r="BB114" s="73">
        <v>51.4</v>
      </c>
      <c r="BC114" s="73">
        <v>73.400000000000006</v>
      </c>
      <c r="BD114" s="75"/>
      <c r="BE114" s="75">
        <v>549151</v>
      </c>
      <c r="BF114" s="129"/>
    </row>
    <row r="115" spans="1:58" x14ac:dyDescent="0.25">
      <c r="A115" s="17" t="s">
        <v>463</v>
      </c>
      <c r="B115" t="s">
        <v>4</v>
      </c>
      <c r="C115" s="128" t="s">
        <v>593</v>
      </c>
      <c r="D115" s="73">
        <v>2.6666666666666665</v>
      </c>
      <c r="E115" s="75">
        <v>40437</v>
      </c>
      <c r="F115" s="75">
        <v>19431</v>
      </c>
      <c r="G115" s="75">
        <v>855</v>
      </c>
      <c r="H115" s="73">
        <v>0</v>
      </c>
      <c r="I115" s="75"/>
      <c r="J115" s="75">
        <v>0</v>
      </c>
      <c r="K115" s="75">
        <v>0</v>
      </c>
      <c r="L115" s="73">
        <v>-1.0650432341870615</v>
      </c>
      <c r="M115" s="73">
        <v>0.35</v>
      </c>
      <c r="N115" s="73">
        <v>0.34399999999999997</v>
      </c>
      <c r="O115" s="73">
        <v>0</v>
      </c>
      <c r="P115" s="75">
        <v>986482670</v>
      </c>
      <c r="Q115" s="75">
        <v>468.41</v>
      </c>
      <c r="R115" s="75">
        <v>478.59</v>
      </c>
      <c r="S115" s="73">
        <v>3.9137268094936042</v>
      </c>
      <c r="T115" s="73">
        <v>149.80000000000001</v>
      </c>
      <c r="U115" s="73">
        <v>0.23900004229939512</v>
      </c>
      <c r="V115" s="73">
        <v>0.4</v>
      </c>
      <c r="W115" s="129">
        <v>31.349379066368044</v>
      </c>
      <c r="X115" s="73">
        <v>64</v>
      </c>
      <c r="Y115" s="73">
        <v>221</v>
      </c>
      <c r="Z115" s="73">
        <v>3.1</v>
      </c>
      <c r="AA115" s="73">
        <v>0</v>
      </c>
      <c r="AB115" s="73">
        <v>0</v>
      </c>
      <c r="AC115" s="73">
        <v>65.48</v>
      </c>
      <c r="AD115" s="73">
        <v>181</v>
      </c>
      <c r="AE115" s="73">
        <v>0.70699999999999996</v>
      </c>
      <c r="AF115" s="73">
        <v>0.35</v>
      </c>
      <c r="AG115" s="75">
        <v>262.20855462029579</v>
      </c>
      <c r="AH115" s="75">
        <v>216394.57194990598</v>
      </c>
      <c r="AI115" s="75">
        <v>0</v>
      </c>
      <c r="AJ115" s="73">
        <v>2</v>
      </c>
      <c r="AK115" s="75">
        <v>0</v>
      </c>
      <c r="AL115" s="75">
        <v>0</v>
      </c>
      <c r="AM115" s="75"/>
      <c r="AN115" s="73">
        <v>10.355705189197103</v>
      </c>
      <c r="AO115" s="74"/>
      <c r="AP115" s="73">
        <v>6.3026098726788205E-3</v>
      </c>
      <c r="AQ115" s="73">
        <v>3.0008050940496232E-3</v>
      </c>
      <c r="AR115" s="73">
        <v>0</v>
      </c>
      <c r="AS115" s="73">
        <v>0.20400351313767109</v>
      </c>
      <c r="AT115" s="73">
        <v>0</v>
      </c>
      <c r="AU115" s="73" t="s">
        <v>105</v>
      </c>
      <c r="AV115" s="73">
        <v>-1.5</v>
      </c>
      <c r="AW115" s="73">
        <v>22</v>
      </c>
      <c r="AX115" s="73" t="s">
        <v>105</v>
      </c>
      <c r="AY115" s="73">
        <v>35.391469999999998</v>
      </c>
      <c r="AZ115" s="73">
        <v>2.1000000000545298</v>
      </c>
      <c r="BA115" s="73">
        <v>35.489760301550902</v>
      </c>
      <c r="BB115" s="73">
        <v>11.7</v>
      </c>
      <c r="BC115" s="73">
        <v>50.2</v>
      </c>
      <c r="BD115" s="75"/>
      <c r="BE115" s="75">
        <v>488458</v>
      </c>
      <c r="BF115" s="129"/>
    </row>
    <row r="116" spans="1:58" x14ac:dyDescent="0.25">
      <c r="A116" s="17" t="s">
        <v>464</v>
      </c>
      <c r="B116" t="s">
        <v>4</v>
      </c>
      <c r="C116" s="128" t="s">
        <v>594</v>
      </c>
      <c r="D116" s="73">
        <v>3</v>
      </c>
      <c r="E116" s="75">
        <v>17443</v>
      </c>
      <c r="F116" s="75">
        <v>26028</v>
      </c>
      <c r="G116" s="75">
        <v>0</v>
      </c>
      <c r="H116" s="73">
        <v>0</v>
      </c>
      <c r="I116" s="75"/>
      <c r="J116" s="75">
        <v>0</v>
      </c>
      <c r="K116" s="75">
        <v>0</v>
      </c>
      <c r="L116" s="73">
        <v>-1.0650432341870615</v>
      </c>
      <c r="M116" s="73">
        <v>0.377</v>
      </c>
      <c r="N116" s="73">
        <v>0.34399999999999997</v>
      </c>
      <c r="O116" s="73">
        <v>0</v>
      </c>
      <c r="P116" s="75">
        <v>986482670</v>
      </c>
      <c r="Q116" s="75">
        <v>468.41</v>
      </c>
      <c r="R116" s="75">
        <v>478.59</v>
      </c>
      <c r="S116" s="73">
        <v>3.9137268094936042</v>
      </c>
      <c r="T116" s="73">
        <v>149.80000000000001</v>
      </c>
      <c r="U116" s="73">
        <v>0.23499350516168729</v>
      </c>
      <c r="V116" s="73">
        <v>0.4</v>
      </c>
      <c r="W116" s="129">
        <v>20.902467086723131</v>
      </c>
      <c r="X116" s="73">
        <v>64</v>
      </c>
      <c r="Y116" s="73">
        <v>221</v>
      </c>
      <c r="Z116" s="73">
        <v>3.1</v>
      </c>
      <c r="AA116" s="73">
        <v>0</v>
      </c>
      <c r="AB116" s="73">
        <v>1</v>
      </c>
      <c r="AC116" s="73">
        <v>65.48</v>
      </c>
      <c r="AD116" s="73">
        <v>181</v>
      </c>
      <c r="AE116" s="73">
        <v>0.70699999999999996</v>
      </c>
      <c r="AF116" s="73">
        <v>0.377</v>
      </c>
      <c r="AG116" s="75">
        <v>0</v>
      </c>
      <c r="AH116" s="75">
        <v>113973.32491603467</v>
      </c>
      <c r="AI116" s="75">
        <v>0</v>
      </c>
      <c r="AJ116" s="73">
        <v>2</v>
      </c>
      <c r="AK116" s="75">
        <v>0</v>
      </c>
      <c r="AL116" s="75">
        <v>0</v>
      </c>
      <c r="AM116" s="75"/>
      <c r="AN116" s="73">
        <v>9.5773939788253379</v>
      </c>
      <c r="AO116" s="74"/>
      <c r="AP116" s="73">
        <v>0</v>
      </c>
      <c r="AQ116" s="73">
        <v>3.0017152658662091E-3</v>
      </c>
      <c r="AR116" s="73">
        <v>0</v>
      </c>
      <c r="AS116" s="73">
        <v>0.20399834388123261</v>
      </c>
      <c r="AT116" s="73">
        <v>0</v>
      </c>
      <c r="AU116" s="73" t="s">
        <v>105</v>
      </c>
      <c r="AV116" s="73">
        <v>-1.5</v>
      </c>
      <c r="AW116" s="73">
        <v>22</v>
      </c>
      <c r="AX116" s="73" t="s">
        <v>105</v>
      </c>
      <c r="AY116" s="73">
        <v>35.391469999999998</v>
      </c>
      <c r="AZ116" s="73">
        <v>2.1000000000545298</v>
      </c>
      <c r="BA116" s="73">
        <v>35.489760301550902</v>
      </c>
      <c r="BB116" s="73">
        <v>11.7</v>
      </c>
      <c r="BC116" s="73">
        <v>50.2</v>
      </c>
      <c r="BD116" s="75"/>
      <c r="BE116" s="75">
        <v>257267</v>
      </c>
      <c r="BF116" s="129"/>
    </row>
    <row r="117" spans="1:58" x14ac:dyDescent="0.25">
      <c r="A117" s="17" t="s">
        <v>465</v>
      </c>
      <c r="B117" t="s">
        <v>4</v>
      </c>
      <c r="C117" s="128" t="s">
        <v>595</v>
      </c>
      <c r="D117" s="73" t="s">
        <v>105</v>
      </c>
      <c r="E117" s="75">
        <v>0</v>
      </c>
      <c r="F117" s="75">
        <v>0</v>
      </c>
      <c r="G117" s="75">
        <v>0</v>
      </c>
      <c r="H117" s="73">
        <v>0</v>
      </c>
      <c r="I117" s="75"/>
      <c r="J117" s="75">
        <v>0</v>
      </c>
      <c r="K117" s="75">
        <v>0</v>
      </c>
      <c r="L117" s="73">
        <v>-1.0650432341870615</v>
      </c>
      <c r="M117" s="73">
        <v>0.44700000000000001</v>
      </c>
      <c r="N117" s="73">
        <v>0.34399999999999997</v>
      </c>
      <c r="O117" s="73">
        <v>0</v>
      </c>
      <c r="P117" s="75">
        <v>986482670</v>
      </c>
      <c r="Q117" s="75">
        <v>468.41</v>
      </c>
      <c r="R117" s="75">
        <v>478.59</v>
      </c>
      <c r="S117" s="73">
        <v>3.9137268094936042</v>
      </c>
      <c r="T117" s="73">
        <v>149.80000000000001</v>
      </c>
      <c r="U117" s="73">
        <v>0.49601136988813499</v>
      </c>
      <c r="V117" s="73">
        <v>0.4</v>
      </c>
      <c r="W117" s="129">
        <v>10.020462899640965</v>
      </c>
      <c r="X117" s="73">
        <v>64</v>
      </c>
      <c r="Y117" s="73">
        <v>221</v>
      </c>
      <c r="Z117" s="73">
        <v>3.1</v>
      </c>
      <c r="AA117" s="73">
        <v>0</v>
      </c>
      <c r="AB117" s="73">
        <v>0</v>
      </c>
      <c r="AC117" s="73">
        <v>65.48</v>
      </c>
      <c r="AD117" s="73">
        <v>181</v>
      </c>
      <c r="AE117" s="73">
        <v>0.70699999999999996</v>
      </c>
      <c r="AF117" s="73">
        <v>0.44700000000000001</v>
      </c>
      <c r="AG117" s="75">
        <v>0</v>
      </c>
      <c r="AH117" s="75">
        <v>0</v>
      </c>
      <c r="AI117" s="75">
        <v>0</v>
      </c>
      <c r="AJ117" s="73" t="s">
        <v>105</v>
      </c>
      <c r="AK117" s="75">
        <v>0</v>
      </c>
      <c r="AL117" s="75">
        <v>0</v>
      </c>
      <c r="AM117" s="75"/>
      <c r="AN117" s="73">
        <v>22.580517214025068</v>
      </c>
      <c r="AO117" s="74"/>
      <c r="AP117" s="73">
        <v>0</v>
      </c>
      <c r="AQ117" s="73">
        <v>3.0144375694113913E-3</v>
      </c>
      <c r="AR117" s="73">
        <v>0</v>
      </c>
      <c r="AS117" s="73">
        <v>0.20399016341424719</v>
      </c>
      <c r="AT117" s="73">
        <v>0</v>
      </c>
      <c r="AU117" s="73" t="s">
        <v>105</v>
      </c>
      <c r="AV117" s="73">
        <v>-1.5</v>
      </c>
      <c r="AW117" s="73">
        <v>22</v>
      </c>
      <c r="AX117" s="73" t="s">
        <v>105</v>
      </c>
      <c r="AY117" s="73">
        <v>35.391469999999998</v>
      </c>
      <c r="AZ117" s="73">
        <v>2.1000000000545298</v>
      </c>
      <c r="BA117" s="73">
        <v>35.489760301550902</v>
      </c>
      <c r="BB117" s="73">
        <v>11.7</v>
      </c>
      <c r="BC117" s="73">
        <v>50.2</v>
      </c>
      <c r="BD117" s="75"/>
      <c r="BE117" s="75">
        <v>93584</v>
      </c>
      <c r="BF117" s="129"/>
    </row>
    <row r="118" spans="1:58" x14ac:dyDescent="0.25">
      <c r="A118" s="17" t="s">
        <v>466</v>
      </c>
      <c r="B118" t="s">
        <v>4</v>
      </c>
      <c r="C118" s="128" t="s">
        <v>596</v>
      </c>
      <c r="D118" s="73">
        <v>1.3333333333333333</v>
      </c>
      <c r="E118" s="75">
        <v>181547</v>
      </c>
      <c r="F118" s="75">
        <v>137342</v>
      </c>
      <c r="G118" s="75">
        <v>1963</v>
      </c>
      <c r="H118" s="73">
        <v>0.15625</v>
      </c>
      <c r="I118" s="75"/>
      <c r="J118" s="75">
        <v>0</v>
      </c>
      <c r="K118" s="75">
        <v>0</v>
      </c>
      <c r="L118" s="73">
        <v>-1.0650432341870615</v>
      </c>
      <c r="M118" s="73">
        <v>0.44</v>
      </c>
      <c r="N118" s="73">
        <v>0.34399999999999997</v>
      </c>
      <c r="O118" s="73">
        <v>0</v>
      </c>
      <c r="P118" s="75">
        <v>986482670</v>
      </c>
      <c r="Q118" s="75">
        <v>468.41</v>
      </c>
      <c r="R118" s="75">
        <v>478.59</v>
      </c>
      <c r="S118" s="73">
        <v>3.9137268094936042</v>
      </c>
      <c r="T118" s="73">
        <v>149.80000000000001</v>
      </c>
      <c r="U118" s="73">
        <v>0.1269997203439053</v>
      </c>
      <c r="V118" s="73">
        <v>0.4</v>
      </c>
      <c r="W118" s="129">
        <v>10.049988330379911</v>
      </c>
      <c r="X118" s="73">
        <v>64</v>
      </c>
      <c r="Y118" s="73">
        <v>221</v>
      </c>
      <c r="Z118" s="73">
        <v>3.1</v>
      </c>
      <c r="AA118" s="73">
        <v>0</v>
      </c>
      <c r="AB118" s="73">
        <v>3</v>
      </c>
      <c r="AC118" s="73">
        <v>65.48</v>
      </c>
      <c r="AD118" s="73">
        <v>181</v>
      </c>
      <c r="AE118" s="73">
        <v>0.70699999999999996</v>
      </c>
      <c r="AF118" s="73">
        <v>0.44</v>
      </c>
      <c r="AG118" s="75">
        <v>79380.268456399062</v>
      </c>
      <c r="AH118" s="75">
        <v>0</v>
      </c>
      <c r="AI118" s="75">
        <v>0</v>
      </c>
      <c r="AJ118" s="73">
        <v>1</v>
      </c>
      <c r="AK118" s="75">
        <v>0</v>
      </c>
      <c r="AL118" s="75">
        <v>0</v>
      </c>
      <c r="AM118" s="75"/>
      <c r="AN118" s="73">
        <v>2.3356948769805328</v>
      </c>
      <c r="AO118" s="74"/>
      <c r="AP118" s="73">
        <v>0</v>
      </c>
      <c r="AQ118" s="73">
        <v>3.0025931486283609E-3</v>
      </c>
      <c r="AR118" s="73">
        <v>0</v>
      </c>
      <c r="AS118" s="73">
        <v>0.20400263037085747</v>
      </c>
      <c r="AT118" s="73">
        <v>0</v>
      </c>
      <c r="AU118" s="73" t="s">
        <v>105</v>
      </c>
      <c r="AV118" s="73">
        <v>-1.5</v>
      </c>
      <c r="AW118" s="73">
        <v>22</v>
      </c>
      <c r="AX118" s="73" t="s">
        <v>105</v>
      </c>
      <c r="AY118" s="73">
        <v>35.391469999999998</v>
      </c>
      <c r="AZ118" s="73">
        <v>2.1000000000545298</v>
      </c>
      <c r="BA118" s="73">
        <v>35.489760301550902</v>
      </c>
      <c r="BB118" s="73">
        <v>11.7</v>
      </c>
      <c r="BC118" s="73">
        <v>50.2</v>
      </c>
      <c r="BD118" s="75"/>
      <c r="BE118" s="75">
        <v>578425</v>
      </c>
      <c r="BF118" s="129"/>
    </row>
    <row r="119" spans="1:58" x14ac:dyDescent="0.25">
      <c r="A119" s="17" t="s">
        <v>467</v>
      </c>
      <c r="B119" t="s">
        <v>4</v>
      </c>
      <c r="C119" s="128" t="s">
        <v>597</v>
      </c>
      <c r="D119" s="73" t="s">
        <v>105</v>
      </c>
      <c r="E119" s="75">
        <v>15</v>
      </c>
      <c r="F119" s="75">
        <v>0</v>
      </c>
      <c r="G119" s="75">
        <v>0</v>
      </c>
      <c r="H119" s="73">
        <v>0</v>
      </c>
      <c r="I119" s="75"/>
      <c r="J119" s="75">
        <v>0</v>
      </c>
      <c r="K119" s="75">
        <v>0</v>
      </c>
      <c r="L119" s="73">
        <v>-1.0650432341870615</v>
      </c>
      <c r="M119" s="73">
        <v>0.44700000000000001</v>
      </c>
      <c r="N119" s="73">
        <v>0.34399999999999997</v>
      </c>
      <c r="O119" s="73">
        <v>0</v>
      </c>
      <c r="P119" s="75">
        <v>986482670</v>
      </c>
      <c r="Q119" s="75">
        <v>468.41</v>
      </c>
      <c r="R119" s="75">
        <v>478.59</v>
      </c>
      <c r="S119" s="73">
        <v>3.9137268094936042</v>
      </c>
      <c r="T119" s="73">
        <v>149.80000000000001</v>
      </c>
      <c r="U119" s="73">
        <v>0.49600636926316871</v>
      </c>
      <c r="V119" s="73">
        <v>0.4</v>
      </c>
      <c r="W119" s="129">
        <v>32.210863571126559</v>
      </c>
      <c r="X119" s="73">
        <v>64</v>
      </c>
      <c r="Y119" s="73">
        <v>221</v>
      </c>
      <c r="Z119" s="73">
        <v>3.1</v>
      </c>
      <c r="AA119" s="73">
        <v>0</v>
      </c>
      <c r="AB119" s="73">
        <v>0</v>
      </c>
      <c r="AC119" s="73">
        <v>65.48</v>
      </c>
      <c r="AD119" s="73">
        <v>181</v>
      </c>
      <c r="AE119" s="73">
        <v>0.70699999999999996</v>
      </c>
      <c r="AF119" s="73">
        <v>0.44700000000000001</v>
      </c>
      <c r="AG119" s="75">
        <v>0</v>
      </c>
      <c r="AH119" s="75">
        <v>0</v>
      </c>
      <c r="AI119" s="75">
        <v>0</v>
      </c>
      <c r="AJ119" s="73" t="s">
        <v>105</v>
      </c>
      <c r="AK119" s="75">
        <v>0</v>
      </c>
      <c r="AL119" s="75">
        <v>0</v>
      </c>
      <c r="AM119" s="75"/>
      <c r="AN119" s="73">
        <v>22.581433586632894</v>
      </c>
      <c r="AO119" s="74"/>
      <c r="AP119" s="73">
        <v>0</v>
      </c>
      <c r="AQ119" s="73">
        <v>2.999600053326223E-3</v>
      </c>
      <c r="AR119" s="73">
        <v>0</v>
      </c>
      <c r="AS119" s="73">
        <v>0.20399502288583746</v>
      </c>
      <c r="AT119" s="73">
        <v>0</v>
      </c>
      <c r="AU119" s="73" t="s">
        <v>105</v>
      </c>
      <c r="AV119" s="73">
        <v>-1.5</v>
      </c>
      <c r="AW119" s="73">
        <v>22</v>
      </c>
      <c r="AX119" s="73" t="s">
        <v>105</v>
      </c>
      <c r="AY119" s="73">
        <v>35.391469999999998</v>
      </c>
      <c r="AZ119" s="73">
        <v>2.1000000000545298</v>
      </c>
      <c r="BA119" s="73">
        <v>35.489760301550902</v>
      </c>
      <c r="BB119" s="73">
        <v>11.7</v>
      </c>
      <c r="BC119" s="73">
        <v>50.2</v>
      </c>
      <c r="BD119" s="75"/>
      <c r="BE119" s="75">
        <v>167919</v>
      </c>
      <c r="BF119" s="129"/>
    </row>
    <row r="120" spans="1:58" x14ac:dyDescent="0.25">
      <c r="A120" s="17" t="s">
        <v>468</v>
      </c>
      <c r="B120" t="s">
        <v>4</v>
      </c>
      <c r="C120" s="128" t="s">
        <v>598</v>
      </c>
      <c r="D120" s="73">
        <v>2.3333333333333335</v>
      </c>
      <c r="E120" s="75">
        <v>100024</v>
      </c>
      <c r="F120" s="75">
        <v>15175</v>
      </c>
      <c r="G120" s="75">
        <v>167</v>
      </c>
      <c r="H120" s="73">
        <v>0.125</v>
      </c>
      <c r="I120" s="75"/>
      <c r="J120" s="75">
        <v>0</v>
      </c>
      <c r="K120" s="75">
        <v>0</v>
      </c>
      <c r="L120" s="73">
        <v>-1.0650432341870615</v>
      </c>
      <c r="M120" s="73">
        <v>0.40799999999999997</v>
      </c>
      <c r="N120" s="73">
        <v>0.34399999999999997</v>
      </c>
      <c r="O120" s="73">
        <v>0</v>
      </c>
      <c r="P120" s="75">
        <v>986482670</v>
      </c>
      <c r="Q120" s="75">
        <v>468.41</v>
      </c>
      <c r="R120" s="75">
        <v>478.59</v>
      </c>
      <c r="S120" s="73">
        <v>3.9137268094936042</v>
      </c>
      <c r="T120" s="73">
        <v>149.80000000000001</v>
      </c>
      <c r="U120" s="73">
        <v>0.18800067629038622</v>
      </c>
      <c r="V120" s="73">
        <v>0.4</v>
      </c>
      <c r="W120" s="129">
        <v>13.430915058539005</v>
      </c>
      <c r="X120" s="73">
        <v>64</v>
      </c>
      <c r="Y120" s="73">
        <v>221</v>
      </c>
      <c r="Z120" s="73">
        <v>3.1</v>
      </c>
      <c r="AA120" s="73">
        <v>0</v>
      </c>
      <c r="AB120" s="73">
        <v>5</v>
      </c>
      <c r="AC120" s="73">
        <v>65.48</v>
      </c>
      <c r="AD120" s="73">
        <v>181</v>
      </c>
      <c r="AE120" s="73">
        <v>0.70699999999999996</v>
      </c>
      <c r="AF120" s="73">
        <v>0.40799999999999997</v>
      </c>
      <c r="AG120" s="75">
        <v>0</v>
      </c>
      <c r="AH120" s="75">
        <v>0</v>
      </c>
      <c r="AI120" s="75">
        <v>0</v>
      </c>
      <c r="AJ120" s="73">
        <v>2</v>
      </c>
      <c r="AK120" s="75">
        <v>0</v>
      </c>
      <c r="AL120" s="75">
        <v>0</v>
      </c>
      <c r="AM120" s="75"/>
      <c r="AN120" s="73">
        <v>7.7085422935473087</v>
      </c>
      <c r="AO120" s="74"/>
      <c r="AP120" s="73">
        <v>3.5988309837609797E-3</v>
      </c>
      <c r="AQ120" s="73">
        <v>3.0020617407778894E-3</v>
      </c>
      <c r="AR120" s="73">
        <v>0</v>
      </c>
      <c r="AS120" s="73">
        <v>0.20400089156357962</v>
      </c>
      <c r="AT120" s="73">
        <v>0</v>
      </c>
      <c r="AU120" s="73" t="s">
        <v>105</v>
      </c>
      <c r="AV120" s="73">
        <v>-1.5</v>
      </c>
      <c r="AW120" s="73">
        <v>22</v>
      </c>
      <c r="AX120" s="73" t="s">
        <v>105</v>
      </c>
      <c r="AY120" s="73">
        <v>35.391469999999998</v>
      </c>
      <c r="AZ120" s="73">
        <v>2.1000000000545298</v>
      </c>
      <c r="BA120" s="73">
        <v>35.489760301550902</v>
      </c>
      <c r="BB120" s="73">
        <v>11.7</v>
      </c>
      <c r="BC120" s="73">
        <v>50.2</v>
      </c>
      <c r="BD120" s="75"/>
      <c r="BE120" s="75">
        <v>538359</v>
      </c>
      <c r="BF120" s="129"/>
    </row>
    <row r="121" spans="1:58" x14ac:dyDescent="0.25">
      <c r="A121" s="17" t="s">
        <v>469</v>
      </c>
      <c r="B121" t="s">
        <v>4</v>
      </c>
      <c r="C121" s="128" t="s">
        <v>599</v>
      </c>
      <c r="D121" s="73">
        <v>2</v>
      </c>
      <c r="E121" s="75">
        <v>133964</v>
      </c>
      <c r="F121" s="75">
        <v>21260</v>
      </c>
      <c r="G121" s="75">
        <v>901</v>
      </c>
      <c r="H121" s="73">
        <v>9.375E-2</v>
      </c>
      <c r="I121" s="75"/>
      <c r="J121" s="75">
        <v>0</v>
      </c>
      <c r="K121" s="75">
        <v>6</v>
      </c>
      <c r="L121" s="73">
        <v>-1.0650432341870615</v>
      </c>
      <c r="M121" s="73">
        <v>0.44</v>
      </c>
      <c r="N121" s="73">
        <v>0.34399999999999997</v>
      </c>
      <c r="O121" s="73">
        <v>0</v>
      </c>
      <c r="P121" s="75">
        <v>986482670</v>
      </c>
      <c r="Q121" s="75">
        <v>468.41</v>
      </c>
      <c r="R121" s="75">
        <v>478.59</v>
      </c>
      <c r="S121" s="73">
        <v>3.9137268094936042</v>
      </c>
      <c r="T121" s="73">
        <v>149.80000000000001</v>
      </c>
      <c r="U121" s="73">
        <v>0.14000253441257068</v>
      </c>
      <c r="V121" s="73">
        <v>0.4</v>
      </c>
      <c r="W121" s="129">
        <v>17.765552395838114</v>
      </c>
      <c r="X121" s="73">
        <v>64</v>
      </c>
      <c r="Y121" s="73">
        <v>221</v>
      </c>
      <c r="Z121" s="73">
        <v>3.1</v>
      </c>
      <c r="AA121" s="73">
        <v>0</v>
      </c>
      <c r="AB121" s="73">
        <v>3</v>
      </c>
      <c r="AC121" s="73">
        <v>65.48</v>
      </c>
      <c r="AD121" s="73">
        <v>181</v>
      </c>
      <c r="AE121" s="73">
        <v>0.70699999999999996</v>
      </c>
      <c r="AF121" s="73">
        <v>0.44</v>
      </c>
      <c r="AG121" s="75">
        <v>304.29436482758319</v>
      </c>
      <c r="AH121" s="75">
        <v>251127.00430002133</v>
      </c>
      <c r="AI121" s="75">
        <v>0</v>
      </c>
      <c r="AJ121" s="73">
        <v>2</v>
      </c>
      <c r="AK121" s="75">
        <v>0</v>
      </c>
      <c r="AL121" s="75">
        <v>0</v>
      </c>
      <c r="AM121" s="75"/>
      <c r="AN121" s="73">
        <v>5.2944965192128493</v>
      </c>
      <c r="AO121" s="74"/>
      <c r="AP121" s="73">
        <v>1.79784891733063E-3</v>
      </c>
      <c r="AQ121" s="73">
        <v>3.0011511264594641E-3</v>
      </c>
      <c r="AR121" s="73">
        <v>0</v>
      </c>
      <c r="AS121" s="73">
        <v>0.2040029052239215</v>
      </c>
      <c r="AT121" s="73">
        <v>0</v>
      </c>
      <c r="AU121" s="73" t="s">
        <v>105</v>
      </c>
      <c r="AV121" s="73">
        <v>-1.5</v>
      </c>
      <c r="AW121" s="73">
        <v>22</v>
      </c>
      <c r="AX121" s="73" t="s">
        <v>105</v>
      </c>
      <c r="AY121" s="73">
        <v>35.391469999999998</v>
      </c>
      <c r="AZ121" s="73">
        <v>2.1000000000545298</v>
      </c>
      <c r="BA121" s="73">
        <v>35.489760301550902</v>
      </c>
      <c r="BB121" s="73">
        <v>11.7</v>
      </c>
      <c r="BC121" s="73">
        <v>50.2</v>
      </c>
      <c r="BD121" s="75"/>
      <c r="BE121" s="75">
        <v>566858</v>
      </c>
      <c r="BF121" s="129"/>
    </row>
    <row r="122" spans="1:58" x14ac:dyDescent="0.25">
      <c r="A122" s="17" t="s">
        <v>470</v>
      </c>
      <c r="B122" t="s">
        <v>4</v>
      </c>
      <c r="C122" s="128" t="s">
        <v>600</v>
      </c>
      <c r="D122" s="73">
        <v>3</v>
      </c>
      <c r="E122" s="75">
        <v>111921</v>
      </c>
      <c r="F122" s="75">
        <v>45558</v>
      </c>
      <c r="G122" s="75">
        <v>0</v>
      </c>
      <c r="H122" s="73">
        <v>0</v>
      </c>
      <c r="I122" s="75"/>
      <c r="J122" s="75">
        <v>0</v>
      </c>
      <c r="K122" s="75">
        <v>0</v>
      </c>
      <c r="L122" s="73">
        <v>-1.0650432341870615</v>
      </c>
      <c r="M122" s="73">
        <v>0.377</v>
      </c>
      <c r="N122" s="73">
        <v>0.34399999999999997</v>
      </c>
      <c r="O122" s="73">
        <v>0</v>
      </c>
      <c r="P122" s="75">
        <v>986482670</v>
      </c>
      <c r="Q122" s="75">
        <v>468.41</v>
      </c>
      <c r="R122" s="75">
        <v>478.59</v>
      </c>
      <c r="S122" s="73">
        <v>3.9137268094936042</v>
      </c>
      <c r="T122" s="73">
        <v>149.80000000000001</v>
      </c>
      <c r="U122" s="73">
        <v>0.34399989941155762</v>
      </c>
      <c r="V122" s="73">
        <v>0.4</v>
      </c>
      <c r="W122" s="129">
        <v>9.0001709724734322</v>
      </c>
      <c r="X122" s="73">
        <v>64</v>
      </c>
      <c r="Y122" s="73">
        <v>221</v>
      </c>
      <c r="Z122" s="73">
        <v>3.1</v>
      </c>
      <c r="AA122" s="73">
        <v>0</v>
      </c>
      <c r="AB122" s="73">
        <v>0</v>
      </c>
      <c r="AC122" s="73">
        <v>65.48</v>
      </c>
      <c r="AD122" s="73">
        <v>181</v>
      </c>
      <c r="AE122" s="73">
        <v>0.70699999999999996</v>
      </c>
      <c r="AF122" s="73">
        <v>0.377</v>
      </c>
      <c r="AG122" s="75">
        <v>0</v>
      </c>
      <c r="AH122" s="75">
        <v>147695.68142739663</v>
      </c>
      <c r="AI122" s="75">
        <v>0</v>
      </c>
      <c r="AJ122" s="73">
        <v>2</v>
      </c>
      <c r="AK122" s="75">
        <v>0</v>
      </c>
      <c r="AL122" s="75">
        <v>1893</v>
      </c>
      <c r="AM122" s="75"/>
      <c r="AN122" s="73">
        <v>9.1102916381120203</v>
      </c>
      <c r="AO122" s="74"/>
      <c r="AP122" s="73">
        <v>2.7033143891766836E-3</v>
      </c>
      <c r="AQ122" s="73">
        <v>3.0023170055151257E-3</v>
      </c>
      <c r="AR122" s="73">
        <v>0</v>
      </c>
      <c r="AS122" s="73">
        <v>0.20400526493271981</v>
      </c>
      <c r="AT122" s="73">
        <v>0</v>
      </c>
      <c r="AU122" s="73" t="s">
        <v>105</v>
      </c>
      <c r="AV122" s="73">
        <v>-1.5</v>
      </c>
      <c r="AW122" s="73">
        <v>22</v>
      </c>
      <c r="AX122" s="73" t="s">
        <v>105</v>
      </c>
      <c r="AY122" s="73">
        <v>35.391469999999998</v>
      </c>
      <c r="AZ122" s="73">
        <v>2.1000000000545298</v>
      </c>
      <c r="BA122" s="73">
        <v>35.489760301550902</v>
      </c>
      <c r="BB122" s="73">
        <v>11.7</v>
      </c>
      <c r="BC122" s="73">
        <v>50.2</v>
      </c>
      <c r="BD122" s="75"/>
      <c r="BE122" s="75">
        <v>333387</v>
      </c>
      <c r="BF122" s="129"/>
    </row>
    <row r="123" spans="1:58" x14ac:dyDescent="0.25">
      <c r="A123" s="17" t="s">
        <v>471</v>
      </c>
      <c r="B123" t="s">
        <v>4</v>
      </c>
      <c r="C123" s="128" t="s">
        <v>601</v>
      </c>
      <c r="D123" s="73">
        <v>2</v>
      </c>
      <c r="E123" s="75">
        <v>211552</v>
      </c>
      <c r="F123" s="75">
        <v>100538</v>
      </c>
      <c r="G123" s="75">
        <v>161</v>
      </c>
      <c r="H123" s="73">
        <v>6.25E-2</v>
      </c>
      <c r="I123" s="75"/>
      <c r="J123" s="75">
        <v>0</v>
      </c>
      <c r="K123" s="75">
        <v>0</v>
      </c>
      <c r="L123" s="73">
        <v>-1.0650432341870615</v>
      </c>
      <c r="M123" s="73">
        <v>0.377</v>
      </c>
      <c r="N123" s="73">
        <v>0.34399999999999997</v>
      </c>
      <c r="O123" s="73">
        <v>0</v>
      </c>
      <c r="P123" s="75">
        <v>986482670</v>
      </c>
      <c r="Q123" s="75">
        <v>468.41</v>
      </c>
      <c r="R123" s="75">
        <v>478.59</v>
      </c>
      <c r="S123" s="73">
        <v>3.9137268094936042</v>
      </c>
      <c r="T123" s="73">
        <v>149.80000000000001</v>
      </c>
      <c r="U123" s="73">
        <v>0.25900133353089344</v>
      </c>
      <c r="V123" s="73">
        <v>0.4</v>
      </c>
      <c r="W123" s="129">
        <v>40.338316927545584</v>
      </c>
      <c r="X123" s="73">
        <v>64</v>
      </c>
      <c r="Y123" s="73">
        <v>221</v>
      </c>
      <c r="Z123" s="73">
        <v>3.1</v>
      </c>
      <c r="AA123" s="73">
        <v>0</v>
      </c>
      <c r="AB123" s="73">
        <v>3</v>
      </c>
      <c r="AC123" s="73">
        <v>65.48</v>
      </c>
      <c r="AD123" s="73">
        <v>181</v>
      </c>
      <c r="AE123" s="73">
        <v>0.70699999999999996</v>
      </c>
      <c r="AF123" s="73">
        <v>0.377</v>
      </c>
      <c r="AG123" s="75">
        <v>0</v>
      </c>
      <c r="AH123" s="75">
        <v>192175.78863720057</v>
      </c>
      <c r="AI123" s="75">
        <v>0</v>
      </c>
      <c r="AJ123" s="73">
        <v>1</v>
      </c>
      <c r="AK123" s="75">
        <v>0</v>
      </c>
      <c r="AL123" s="75">
        <v>0</v>
      </c>
      <c r="AM123" s="75"/>
      <c r="AN123" s="73">
        <v>9.03217536213306</v>
      </c>
      <c r="AO123" s="74"/>
      <c r="AP123" s="73">
        <v>0</v>
      </c>
      <c r="AQ123" s="73">
        <v>2.9996154339187284E-3</v>
      </c>
      <c r="AR123" s="73">
        <v>0</v>
      </c>
      <c r="AS123" s="73">
        <v>0.20399948724522496</v>
      </c>
      <c r="AT123" s="73">
        <v>0</v>
      </c>
      <c r="AU123" s="73" t="s">
        <v>105</v>
      </c>
      <c r="AV123" s="73">
        <v>-1.5</v>
      </c>
      <c r="AW123" s="73">
        <v>22</v>
      </c>
      <c r="AX123" s="73" t="s">
        <v>105</v>
      </c>
      <c r="AY123" s="73">
        <v>35.391469999999998</v>
      </c>
      <c r="AZ123" s="73">
        <v>2.1000000000545298</v>
      </c>
      <c r="BA123" s="73">
        <v>35.489760301550902</v>
      </c>
      <c r="BB123" s="73">
        <v>11.7</v>
      </c>
      <c r="BC123" s="73">
        <v>50.2</v>
      </c>
      <c r="BD123" s="75"/>
      <c r="BE123" s="75">
        <v>433790</v>
      </c>
      <c r="BF123" s="129"/>
    </row>
    <row r="124" spans="1:58" x14ac:dyDescent="0.25">
      <c r="A124" s="17" t="s">
        <v>472</v>
      </c>
      <c r="B124" t="s">
        <v>4</v>
      </c>
      <c r="C124" s="128" t="s">
        <v>602</v>
      </c>
      <c r="D124" s="73">
        <v>1.6666666666666667</v>
      </c>
      <c r="E124" s="75">
        <v>35630</v>
      </c>
      <c r="F124" s="75">
        <v>229667</v>
      </c>
      <c r="G124" s="75">
        <v>672</v>
      </c>
      <c r="H124" s="73">
        <v>0.28125</v>
      </c>
      <c r="I124" s="75"/>
      <c r="J124" s="75">
        <v>0</v>
      </c>
      <c r="K124" s="75">
        <v>0</v>
      </c>
      <c r="L124" s="73">
        <v>-1.0650432341870615</v>
      </c>
      <c r="M124" s="73">
        <v>0.42399999999999999</v>
      </c>
      <c r="N124" s="73">
        <v>0.34399999999999997</v>
      </c>
      <c r="O124" s="73">
        <v>0</v>
      </c>
      <c r="P124" s="75">
        <v>986482670</v>
      </c>
      <c r="Q124" s="75">
        <v>468.41</v>
      </c>
      <c r="R124" s="75">
        <v>478.59</v>
      </c>
      <c r="S124" s="73">
        <v>3.9137268094936042</v>
      </c>
      <c r="T124" s="73">
        <v>149.80000000000001</v>
      </c>
      <c r="U124" s="73">
        <v>0.16699945188317281</v>
      </c>
      <c r="V124" s="73">
        <v>0.4</v>
      </c>
      <c r="W124" s="129">
        <v>35.754895913758773</v>
      </c>
      <c r="X124" s="73">
        <v>64</v>
      </c>
      <c r="Y124" s="73">
        <v>221</v>
      </c>
      <c r="Z124" s="73">
        <v>3.1</v>
      </c>
      <c r="AA124" s="73">
        <v>0</v>
      </c>
      <c r="AB124" s="73">
        <v>0</v>
      </c>
      <c r="AC124" s="73">
        <v>65.48</v>
      </c>
      <c r="AD124" s="73">
        <v>181</v>
      </c>
      <c r="AE124" s="73">
        <v>0.70699999999999996</v>
      </c>
      <c r="AF124" s="73">
        <v>0.42399999999999999</v>
      </c>
      <c r="AG124" s="75">
        <v>0</v>
      </c>
      <c r="AH124" s="75">
        <v>0</v>
      </c>
      <c r="AI124" s="75">
        <v>0</v>
      </c>
      <c r="AJ124" s="73">
        <v>2</v>
      </c>
      <c r="AK124" s="75">
        <v>0</v>
      </c>
      <c r="AL124" s="75">
        <v>0</v>
      </c>
      <c r="AM124" s="75"/>
      <c r="AN124" s="73">
        <v>4.9830642429716612</v>
      </c>
      <c r="AO124" s="74"/>
      <c r="AP124" s="73">
        <v>0</v>
      </c>
      <c r="AQ124" s="73">
        <v>2.9976289940160327E-3</v>
      </c>
      <c r="AR124" s="73">
        <v>0</v>
      </c>
      <c r="AS124" s="73">
        <v>0.20400248391103082</v>
      </c>
      <c r="AT124" s="73">
        <v>0</v>
      </c>
      <c r="AU124" s="73" t="s">
        <v>105</v>
      </c>
      <c r="AV124" s="73">
        <v>-1.5</v>
      </c>
      <c r="AW124" s="73">
        <v>22</v>
      </c>
      <c r="AX124" s="73" t="s">
        <v>105</v>
      </c>
      <c r="AY124" s="73">
        <v>35.391469999999998</v>
      </c>
      <c r="AZ124" s="73">
        <v>2.1000000000545298</v>
      </c>
      <c r="BA124" s="73">
        <v>35.489760301550902</v>
      </c>
      <c r="BB124" s="73">
        <v>11.7</v>
      </c>
      <c r="BC124" s="73">
        <v>50.2</v>
      </c>
      <c r="BD124" s="75"/>
      <c r="BE124" s="75">
        <v>689044</v>
      </c>
      <c r="BF124" s="129"/>
    </row>
    <row r="125" spans="1:58" x14ac:dyDescent="0.25">
      <c r="A125" s="17" t="s">
        <v>473</v>
      </c>
      <c r="B125" t="s">
        <v>4</v>
      </c>
      <c r="C125" s="128" t="s">
        <v>603</v>
      </c>
      <c r="D125" s="73">
        <v>1.6666666666666667</v>
      </c>
      <c r="E125" s="75">
        <v>404276</v>
      </c>
      <c r="F125" s="75">
        <v>80368</v>
      </c>
      <c r="G125" s="75">
        <v>587</v>
      </c>
      <c r="H125" s="73">
        <v>0.3125</v>
      </c>
      <c r="I125" s="75"/>
      <c r="J125" s="75">
        <v>0</v>
      </c>
      <c r="K125" s="75">
        <v>4</v>
      </c>
      <c r="L125" s="73">
        <v>-1.0650432341870615</v>
      </c>
      <c r="M125" s="73">
        <v>0.36699999999999999</v>
      </c>
      <c r="N125" s="73">
        <v>0.34399999999999997</v>
      </c>
      <c r="O125" s="73">
        <v>0</v>
      </c>
      <c r="P125" s="75">
        <v>986482670</v>
      </c>
      <c r="Q125" s="75">
        <v>468.41</v>
      </c>
      <c r="R125" s="75">
        <v>478.59</v>
      </c>
      <c r="S125" s="73">
        <v>3.9137268094936042</v>
      </c>
      <c r="T125" s="73">
        <v>149.80000000000001</v>
      </c>
      <c r="U125" s="73">
        <v>0.1379987908101572</v>
      </c>
      <c r="V125" s="73">
        <v>0.4</v>
      </c>
      <c r="W125" s="129">
        <v>48.048611708127019</v>
      </c>
      <c r="X125" s="73">
        <v>64</v>
      </c>
      <c r="Y125" s="73">
        <v>221</v>
      </c>
      <c r="Z125" s="73">
        <v>3.1</v>
      </c>
      <c r="AA125" s="73">
        <v>0</v>
      </c>
      <c r="AB125" s="73">
        <v>1</v>
      </c>
      <c r="AC125" s="73">
        <v>65.48</v>
      </c>
      <c r="AD125" s="73">
        <v>181</v>
      </c>
      <c r="AE125" s="73">
        <v>0.70699999999999996</v>
      </c>
      <c r="AF125" s="73">
        <v>0.36699999999999999</v>
      </c>
      <c r="AG125" s="75">
        <v>106952.74069852027</v>
      </c>
      <c r="AH125" s="75">
        <v>0</v>
      </c>
      <c r="AI125" s="75">
        <v>0</v>
      </c>
      <c r="AJ125" s="73">
        <v>2</v>
      </c>
      <c r="AK125" s="75">
        <v>0</v>
      </c>
      <c r="AL125" s="75">
        <v>0</v>
      </c>
      <c r="AM125" s="75"/>
      <c r="AN125" s="73">
        <v>2.9586973788721207</v>
      </c>
      <c r="AO125" s="74"/>
      <c r="AP125" s="73">
        <v>0</v>
      </c>
      <c r="AQ125" s="73">
        <v>2.9979271198589666E-3</v>
      </c>
      <c r="AR125" s="73">
        <v>0</v>
      </c>
      <c r="AS125" s="73">
        <v>0.20399949630949843</v>
      </c>
      <c r="AT125" s="73">
        <v>0</v>
      </c>
      <c r="AU125" s="73" t="s">
        <v>105</v>
      </c>
      <c r="AV125" s="73">
        <v>-1.5</v>
      </c>
      <c r="AW125" s="73">
        <v>22</v>
      </c>
      <c r="AX125" s="73" t="s">
        <v>105</v>
      </c>
      <c r="AY125" s="73">
        <v>35.391469999999998</v>
      </c>
      <c r="AZ125" s="73">
        <v>2.1000000000545298</v>
      </c>
      <c r="BA125" s="73">
        <v>35.489760301550902</v>
      </c>
      <c r="BB125" s="73">
        <v>11.7</v>
      </c>
      <c r="BC125" s="73">
        <v>50.2</v>
      </c>
      <c r="BD125" s="75"/>
      <c r="BE125" s="75">
        <v>779339</v>
      </c>
      <c r="BF125" s="129"/>
    </row>
    <row r="126" spans="1:58" x14ac:dyDescent="0.25">
      <c r="A126" s="17" t="s">
        <v>474</v>
      </c>
      <c r="B126" t="s">
        <v>4</v>
      </c>
      <c r="C126" s="128" t="s">
        <v>604</v>
      </c>
      <c r="D126" s="73">
        <v>1.6666666666666667</v>
      </c>
      <c r="E126" s="75">
        <v>182845</v>
      </c>
      <c r="F126" s="75">
        <v>204757</v>
      </c>
      <c r="G126" s="75">
        <v>111</v>
      </c>
      <c r="H126" s="73">
        <v>0.21875</v>
      </c>
      <c r="I126" s="75"/>
      <c r="J126" s="75">
        <v>0</v>
      </c>
      <c r="K126" s="75">
        <v>0</v>
      </c>
      <c r="L126" s="73">
        <v>-1.0650432341870615</v>
      </c>
      <c r="M126" s="73">
        <v>0.40400000000000003</v>
      </c>
      <c r="N126" s="73">
        <v>0.34399999999999997</v>
      </c>
      <c r="O126" s="73">
        <v>0</v>
      </c>
      <c r="P126" s="75">
        <v>986482670</v>
      </c>
      <c r="Q126" s="75">
        <v>468.41</v>
      </c>
      <c r="R126" s="75">
        <v>478.59</v>
      </c>
      <c r="S126" s="73">
        <v>3.9137268094936042</v>
      </c>
      <c r="T126" s="73">
        <v>149.80000000000001</v>
      </c>
      <c r="U126" s="73">
        <v>5.1998768266054533E-2</v>
      </c>
      <c r="V126" s="73">
        <v>0.4</v>
      </c>
      <c r="W126" s="129">
        <v>43.230381409567485</v>
      </c>
      <c r="X126" s="73">
        <v>64</v>
      </c>
      <c r="Y126" s="73">
        <v>221</v>
      </c>
      <c r="Z126" s="73">
        <v>3.1</v>
      </c>
      <c r="AA126" s="73">
        <v>0</v>
      </c>
      <c r="AB126" s="73">
        <v>0</v>
      </c>
      <c r="AC126" s="73">
        <v>65.48</v>
      </c>
      <c r="AD126" s="73">
        <v>181</v>
      </c>
      <c r="AE126" s="73">
        <v>0.70699999999999996</v>
      </c>
      <c r="AF126" s="73">
        <v>0.40400000000000003</v>
      </c>
      <c r="AG126" s="75">
        <v>0</v>
      </c>
      <c r="AH126" s="75">
        <v>0</v>
      </c>
      <c r="AI126" s="75">
        <v>0</v>
      </c>
      <c r="AJ126" s="73">
        <v>2</v>
      </c>
      <c r="AK126" s="75">
        <v>0</v>
      </c>
      <c r="AL126" s="75">
        <v>0</v>
      </c>
      <c r="AM126" s="75"/>
      <c r="AN126" s="73">
        <v>1.5572683623857932</v>
      </c>
      <c r="AO126" s="74"/>
      <c r="AP126" s="73">
        <v>0</v>
      </c>
      <c r="AQ126" s="73">
        <v>2.9970755807969193E-3</v>
      </c>
      <c r="AR126" s="73">
        <v>0</v>
      </c>
      <c r="AS126" s="73">
        <v>0.20400094453291032</v>
      </c>
      <c r="AT126" s="73">
        <v>0</v>
      </c>
      <c r="AU126" s="73" t="s">
        <v>105</v>
      </c>
      <c r="AV126" s="73">
        <v>-1.5</v>
      </c>
      <c r="AW126" s="73">
        <v>22</v>
      </c>
      <c r="AX126" s="73" t="s">
        <v>105</v>
      </c>
      <c r="AY126" s="73">
        <v>35.391469999999998</v>
      </c>
      <c r="AZ126" s="73">
        <v>2.1000000000545298</v>
      </c>
      <c r="BA126" s="73">
        <v>35.489760301550902</v>
      </c>
      <c r="BB126" s="73">
        <v>11.7</v>
      </c>
      <c r="BC126" s="73">
        <v>50.2</v>
      </c>
      <c r="BD126" s="75"/>
      <c r="BE126" s="75">
        <v>628065</v>
      </c>
      <c r="BF126" s="129"/>
    </row>
    <row r="127" spans="1:58" x14ac:dyDescent="0.25">
      <c r="A127" s="17" t="s">
        <v>475</v>
      </c>
      <c r="B127" t="s">
        <v>4</v>
      </c>
      <c r="C127" s="128" t="s">
        <v>605</v>
      </c>
      <c r="D127" s="73">
        <v>2</v>
      </c>
      <c r="E127" s="75">
        <v>56662</v>
      </c>
      <c r="F127" s="75">
        <v>181629</v>
      </c>
      <c r="G127" s="75">
        <v>3506</v>
      </c>
      <c r="H127" s="73">
        <v>6.25E-2</v>
      </c>
      <c r="I127" s="75"/>
      <c r="J127" s="75">
        <v>0</v>
      </c>
      <c r="K127" s="75">
        <v>0</v>
      </c>
      <c r="L127" s="73">
        <v>-1.0650432341870615</v>
      </c>
      <c r="M127" s="73">
        <v>0.40400000000000003</v>
      </c>
      <c r="N127" s="73">
        <v>0.34399999999999997</v>
      </c>
      <c r="O127" s="73">
        <v>0</v>
      </c>
      <c r="P127" s="75">
        <v>986482670</v>
      </c>
      <c r="Q127" s="75">
        <v>468.41</v>
      </c>
      <c r="R127" s="75">
        <v>478.59</v>
      </c>
      <c r="S127" s="73">
        <v>3.9137268094936042</v>
      </c>
      <c r="T127" s="73">
        <v>149.80000000000001</v>
      </c>
      <c r="U127" s="73">
        <v>0.11299986585783912</v>
      </c>
      <c r="V127" s="73">
        <v>0.4</v>
      </c>
      <c r="W127" s="129">
        <v>30.528571039849801</v>
      </c>
      <c r="X127" s="73">
        <v>64</v>
      </c>
      <c r="Y127" s="73">
        <v>221</v>
      </c>
      <c r="Z127" s="73">
        <v>3.1</v>
      </c>
      <c r="AA127" s="73">
        <v>0</v>
      </c>
      <c r="AB127" s="73">
        <v>0</v>
      </c>
      <c r="AC127" s="73">
        <v>65.48</v>
      </c>
      <c r="AD127" s="73">
        <v>181</v>
      </c>
      <c r="AE127" s="73">
        <v>0.70699999999999996</v>
      </c>
      <c r="AF127" s="73">
        <v>0.40400000000000003</v>
      </c>
      <c r="AG127" s="75">
        <v>80695.393343147865</v>
      </c>
      <c r="AH127" s="75">
        <v>0</v>
      </c>
      <c r="AI127" s="75">
        <v>0</v>
      </c>
      <c r="AJ127" s="73">
        <v>2</v>
      </c>
      <c r="AK127" s="75">
        <v>0</v>
      </c>
      <c r="AL127" s="75">
        <v>0</v>
      </c>
      <c r="AM127" s="75"/>
      <c r="AN127" s="73">
        <v>4.1269616123583184</v>
      </c>
      <c r="AO127" s="74"/>
      <c r="AP127" s="73">
        <v>0</v>
      </c>
      <c r="AQ127" s="73">
        <v>2.9980271047439751E-3</v>
      </c>
      <c r="AR127" s="73">
        <v>0</v>
      </c>
      <c r="AS127" s="73">
        <v>0.20400123789506261</v>
      </c>
      <c r="AT127" s="73">
        <v>0</v>
      </c>
      <c r="AU127" s="73" t="s">
        <v>105</v>
      </c>
      <c r="AV127" s="73">
        <v>-1.5</v>
      </c>
      <c r="AW127" s="73">
        <v>22</v>
      </c>
      <c r="AX127" s="73" t="s">
        <v>105</v>
      </c>
      <c r="AY127" s="73">
        <v>35.391469999999998</v>
      </c>
      <c r="AZ127" s="73">
        <v>2.1000000000545298</v>
      </c>
      <c r="BA127" s="73">
        <v>35.489760301550902</v>
      </c>
      <c r="BB127" s="73">
        <v>11.7</v>
      </c>
      <c r="BC127" s="73">
        <v>50.2</v>
      </c>
      <c r="BD127" s="75"/>
      <c r="BE127" s="75">
        <v>588008</v>
      </c>
      <c r="BF127" s="129"/>
    </row>
    <row r="128" spans="1:58" x14ac:dyDescent="0.25">
      <c r="A128" s="17" t="s">
        <v>476</v>
      </c>
      <c r="B128" t="s">
        <v>4</v>
      </c>
      <c r="C128" s="128" t="s">
        <v>606</v>
      </c>
      <c r="D128" s="73">
        <v>1.3333333333333333</v>
      </c>
      <c r="E128" s="75">
        <v>178628</v>
      </c>
      <c r="F128" s="75">
        <v>120042</v>
      </c>
      <c r="G128" s="75">
        <v>3990</v>
      </c>
      <c r="H128" s="73">
        <v>0.125</v>
      </c>
      <c r="I128" s="75"/>
      <c r="J128" s="75">
        <v>0</v>
      </c>
      <c r="K128" s="75">
        <v>0</v>
      </c>
      <c r="L128" s="73">
        <v>-1.0650432341870615</v>
      </c>
      <c r="M128" s="73">
        <v>0.379</v>
      </c>
      <c r="N128" s="73">
        <v>0.34399999999999997</v>
      </c>
      <c r="O128" s="73">
        <v>0</v>
      </c>
      <c r="P128" s="75">
        <v>986482670</v>
      </c>
      <c r="Q128" s="75">
        <v>468.41</v>
      </c>
      <c r="R128" s="75">
        <v>478.59</v>
      </c>
      <c r="S128" s="73">
        <v>3.9137268094936042</v>
      </c>
      <c r="T128" s="73">
        <v>149.80000000000001</v>
      </c>
      <c r="U128" s="73">
        <v>0.17699910152740342</v>
      </c>
      <c r="V128" s="73">
        <v>0.4</v>
      </c>
      <c r="W128" s="129">
        <v>26.82772121706493</v>
      </c>
      <c r="X128" s="73">
        <v>64</v>
      </c>
      <c r="Y128" s="73">
        <v>221</v>
      </c>
      <c r="Z128" s="73">
        <v>3.1</v>
      </c>
      <c r="AA128" s="73">
        <v>0</v>
      </c>
      <c r="AB128" s="73">
        <v>3</v>
      </c>
      <c r="AC128" s="73">
        <v>65.48</v>
      </c>
      <c r="AD128" s="73">
        <v>181</v>
      </c>
      <c r="AE128" s="73">
        <v>0.70699999999999996</v>
      </c>
      <c r="AF128" s="73">
        <v>0.379</v>
      </c>
      <c r="AG128" s="75">
        <v>106743.26970721374</v>
      </c>
      <c r="AH128" s="75">
        <v>0</v>
      </c>
      <c r="AI128" s="75">
        <v>0</v>
      </c>
      <c r="AJ128" s="73">
        <v>1</v>
      </c>
      <c r="AK128" s="75">
        <v>0</v>
      </c>
      <c r="AL128" s="75">
        <v>0</v>
      </c>
      <c r="AM128" s="75"/>
      <c r="AN128" s="73">
        <v>3.0365184598256825</v>
      </c>
      <c r="AO128" s="74"/>
      <c r="AP128" s="73">
        <v>0</v>
      </c>
      <c r="AQ128" s="73">
        <v>2.998906753056578E-3</v>
      </c>
      <c r="AR128" s="73">
        <v>0</v>
      </c>
      <c r="AS128" s="73">
        <v>0.20400088262138552</v>
      </c>
      <c r="AT128" s="73">
        <v>0</v>
      </c>
      <c r="AU128" s="73" t="s">
        <v>105</v>
      </c>
      <c r="AV128" s="73">
        <v>-1.5</v>
      </c>
      <c r="AW128" s="73">
        <v>22</v>
      </c>
      <c r="AX128" s="73" t="s">
        <v>105</v>
      </c>
      <c r="AY128" s="73">
        <v>35.391469999999998</v>
      </c>
      <c r="AZ128" s="73">
        <v>2.1000000000545298</v>
      </c>
      <c r="BA128" s="73">
        <v>35.489760301550902</v>
      </c>
      <c r="BB128" s="73">
        <v>11.7</v>
      </c>
      <c r="BC128" s="73">
        <v>50.2</v>
      </c>
      <c r="BD128" s="75"/>
      <c r="BE128" s="75">
        <v>774782</v>
      </c>
      <c r="BF128" s="129"/>
    </row>
    <row r="129" spans="1:58" x14ac:dyDescent="0.25">
      <c r="A129" s="17" t="s">
        <v>477</v>
      </c>
      <c r="B129" t="s">
        <v>4</v>
      </c>
      <c r="C129" s="128" t="s">
        <v>607</v>
      </c>
      <c r="D129" s="73">
        <v>1.6666666666666667</v>
      </c>
      <c r="E129" s="75">
        <v>125286</v>
      </c>
      <c r="F129" s="75">
        <v>180371</v>
      </c>
      <c r="G129" s="75">
        <v>278</v>
      </c>
      <c r="H129" s="73">
        <v>0.15625</v>
      </c>
      <c r="I129" s="75"/>
      <c r="J129" s="75">
        <v>0</v>
      </c>
      <c r="K129" s="75">
        <v>0</v>
      </c>
      <c r="L129" s="73">
        <v>-1.0650432341870615</v>
      </c>
      <c r="M129" s="73">
        <v>0.379</v>
      </c>
      <c r="N129" s="73">
        <v>0.34399999999999997</v>
      </c>
      <c r="O129" s="73">
        <v>0</v>
      </c>
      <c r="P129" s="75">
        <v>986482670</v>
      </c>
      <c r="Q129" s="75">
        <v>468.41</v>
      </c>
      <c r="R129" s="75">
        <v>478.59</v>
      </c>
      <c r="S129" s="73">
        <v>3.9137268094936042</v>
      </c>
      <c r="T129" s="73">
        <v>149.80000000000001</v>
      </c>
      <c r="U129" s="73">
        <v>0.17900426069117878</v>
      </c>
      <c r="V129" s="73">
        <v>0.4</v>
      </c>
      <c r="W129" s="129">
        <v>34.714537530781087</v>
      </c>
      <c r="X129" s="73">
        <v>64</v>
      </c>
      <c r="Y129" s="73">
        <v>221</v>
      </c>
      <c r="Z129" s="73">
        <v>3.1</v>
      </c>
      <c r="AA129" s="73">
        <v>25</v>
      </c>
      <c r="AB129" s="73">
        <v>0</v>
      </c>
      <c r="AC129" s="73">
        <v>65.48</v>
      </c>
      <c r="AD129" s="73">
        <v>181</v>
      </c>
      <c r="AE129" s="73">
        <v>0.70699999999999996</v>
      </c>
      <c r="AF129" s="73">
        <v>0.379</v>
      </c>
      <c r="AG129" s="75">
        <v>77465.15129115025</v>
      </c>
      <c r="AH129" s="75">
        <v>0</v>
      </c>
      <c r="AI129" s="75">
        <v>0</v>
      </c>
      <c r="AJ129" s="73">
        <v>2</v>
      </c>
      <c r="AK129" s="75">
        <v>0</v>
      </c>
      <c r="AL129" s="75">
        <v>0</v>
      </c>
      <c r="AM129" s="75"/>
      <c r="AN129" s="73">
        <v>3.1925786369593707</v>
      </c>
      <c r="AO129" s="74"/>
      <c r="AP129" s="73">
        <v>0</v>
      </c>
      <c r="AQ129" s="73">
        <v>2.9966688510266494E-3</v>
      </c>
      <c r="AR129" s="73">
        <v>0</v>
      </c>
      <c r="AS129" s="73">
        <v>0.20399874399301005</v>
      </c>
      <c r="AT129" s="73">
        <v>0</v>
      </c>
      <c r="AU129" s="73" t="s">
        <v>105</v>
      </c>
      <c r="AV129" s="73">
        <v>-1.5</v>
      </c>
      <c r="AW129" s="73">
        <v>22</v>
      </c>
      <c r="AX129" s="73" t="s">
        <v>105</v>
      </c>
      <c r="AY129" s="73">
        <v>35.391469999999998</v>
      </c>
      <c r="AZ129" s="73">
        <v>2.1000000000545298</v>
      </c>
      <c r="BA129" s="73">
        <v>35.489760301550902</v>
      </c>
      <c r="BB129" s="73">
        <v>11.7</v>
      </c>
      <c r="BC129" s="73">
        <v>50.2</v>
      </c>
      <c r="BD129" s="75"/>
      <c r="BE129" s="75">
        <v>564470</v>
      </c>
      <c r="BF129" s="129"/>
    </row>
    <row r="130" spans="1:58" x14ac:dyDescent="0.25">
      <c r="A130" s="17" t="s">
        <v>478</v>
      </c>
      <c r="B130" t="s">
        <v>4</v>
      </c>
      <c r="C130" s="128" t="s">
        <v>608</v>
      </c>
      <c r="D130" s="73" t="s">
        <v>105</v>
      </c>
      <c r="E130" s="75">
        <v>0</v>
      </c>
      <c r="F130" s="75">
        <v>0</v>
      </c>
      <c r="G130" s="75">
        <v>2668</v>
      </c>
      <c r="H130" s="73">
        <v>9.375E-2</v>
      </c>
      <c r="I130" s="75"/>
      <c r="J130" s="75">
        <v>0</v>
      </c>
      <c r="K130" s="75">
        <v>4</v>
      </c>
      <c r="L130" s="73">
        <v>-1.0650432341870615</v>
      </c>
      <c r="M130" s="73">
        <v>0.33200000000000002</v>
      </c>
      <c r="N130" s="73">
        <v>0.34399999999999997</v>
      </c>
      <c r="O130" s="73">
        <v>0</v>
      </c>
      <c r="P130" s="75">
        <v>986482670</v>
      </c>
      <c r="Q130" s="75">
        <v>468.41</v>
      </c>
      <c r="R130" s="75">
        <v>478.59</v>
      </c>
      <c r="S130" s="73">
        <v>3.9137268094936042</v>
      </c>
      <c r="T130" s="73">
        <v>149.80000000000001</v>
      </c>
      <c r="U130" s="73">
        <v>0.13199926400301579</v>
      </c>
      <c r="V130" s="73">
        <v>0.4</v>
      </c>
      <c r="W130" s="129" t="s">
        <v>105</v>
      </c>
      <c r="X130" s="73">
        <v>64</v>
      </c>
      <c r="Y130" s="73">
        <v>221</v>
      </c>
      <c r="Z130" s="73">
        <v>3.1</v>
      </c>
      <c r="AA130" s="73">
        <v>0</v>
      </c>
      <c r="AB130" s="73">
        <v>18</v>
      </c>
      <c r="AC130" s="73">
        <v>65.48</v>
      </c>
      <c r="AD130" s="73">
        <v>181</v>
      </c>
      <c r="AE130" s="73">
        <v>0.70699999999999996</v>
      </c>
      <c r="AF130" s="73">
        <v>0.33200000000000002</v>
      </c>
      <c r="AG130" s="75">
        <v>18800</v>
      </c>
      <c r="AH130" s="75">
        <v>0</v>
      </c>
      <c r="AI130" s="75">
        <v>0</v>
      </c>
      <c r="AJ130" s="73" t="s">
        <v>105</v>
      </c>
      <c r="AK130" s="75">
        <v>0</v>
      </c>
      <c r="AL130" s="75">
        <v>6</v>
      </c>
      <c r="AM130" s="75"/>
      <c r="AN130" s="73">
        <v>5.3727078245541833</v>
      </c>
      <c r="AO130" s="74"/>
      <c r="AP130" s="73">
        <v>0</v>
      </c>
      <c r="AQ130" s="73">
        <v>3.0012307763986009E-3</v>
      </c>
      <c r="AR130" s="73">
        <v>0</v>
      </c>
      <c r="AS130" s="73">
        <v>0.21299808589033278</v>
      </c>
      <c r="AT130" s="73">
        <v>0</v>
      </c>
      <c r="AU130" s="73" t="s">
        <v>105</v>
      </c>
      <c r="AV130" s="73">
        <v>-1.5</v>
      </c>
      <c r="AW130" s="73">
        <v>22</v>
      </c>
      <c r="AX130" s="73" t="s">
        <v>105</v>
      </c>
      <c r="AY130" s="73">
        <v>35.391469999999998</v>
      </c>
      <c r="AZ130" s="73">
        <v>2.1000000000545298</v>
      </c>
      <c r="BA130" s="73">
        <v>35.489760301550902</v>
      </c>
      <c r="BB130" s="73">
        <v>11.7</v>
      </c>
      <c r="BC130" s="73">
        <v>50.2</v>
      </c>
      <c r="BD130" s="75"/>
      <c r="BE130" s="75">
        <v>951418</v>
      </c>
      <c r="BF130" s="129"/>
    </row>
    <row r="131" spans="1:58" x14ac:dyDescent="0.25">
      <c r="A131" s="17" t="s">
        <v>479</v>
      </c>
      <c r="B131" t="s">
        <v>4</v>
      </c>
      <c r="C131" s="128" t="s">
        <v>609</v>
      </c>
      <c r="D131" s="73">
        <v>2.6666666666666665</v>
      </c>
      <c r="E131" s="75">
        <v>85732</v>
      </c>
      <c r="F131" s="75">
        <v>245303</v>
      </c>
      <c r="G131" s="75">
        <v>210</v>
      </c>
      <c r="H131" s="73">
        <v>0.1875</v>
      </c>
      <c r="I131" s="75"/>
      <c r="J131" s="75">
        <v>3</v>
      </c>
      <c r="K131" s="75">
        <v>20</v>
      </c>
      <c r="L131" s="73">
        <v>-1.0650432341870615</v>
      </c>
      <c r="M131" s="73">
        <v>0.374</v>
      </c>
      <c r="N131" s="73">
        <v>0.34399999999999997</v>
      </c>
      <c r="O131" s="73">
        <v>0</v>
      </c>
      <c r="P131" s="75">
        <v>986482670</v>
      </c>
      <c r="Q131" s="75">
        <v>468.41</v>
      </c>
      <c r="R131" s="75">
        <v>478.59</v>
      </c>
      <c r="S131" s="73">
        <v>3.9137268094936042</v>
      </c>
      <c r="T131" s="73">
        <v>149.80000000000001</v>
      </c>
      <c r="U131" s="73">
        <v>0.18499853751279677</v>
      </c>
      <c r="V131" s="73">
        <v>0.4</v>
      </c>
      <c r="W131" s="129">
        <v>19.898034571790685</v>
      </c>
      <c r="X131" s="73">
        <v>64</v>
      </c>
      <c r="Y131" s="73">
        <v>221</v>
      </c>
      <c r="Z131" s="73">
        <v>3.1</v>
      </c>
      <c r="AA131" s="73">
        <v>0</v>
      </c>
      <c r="AB131" s="73">
        <v>0</v>
      </c>
      <c r="AC131" s="73">
        <v>65.48</v>
      </c>
      <c r="AD131" s="73">
        <v>181</v>
      </c>
      <c r="AE131" s="73">
        <v>0.70699999999999996</v>
      </c>
      <c r="AF131" s="73">
        <v>0.374</v>
      </c>
      <c r="AG131" s="75">
        <v>0</v>
      </c>
      <c r="AH131" s="75">
        <v>319487.87382912333</v>
      </c>
      <c r="AI131" s="75">
        <v>0</v>
      </c>
      <c r="AJ131" s="73">
        <v>2</v>
      </c>
      <c r="AK131" s="75">
        <v>0</v>
      </c>
      <c r="AL131" s="75">
        <v>0</v>
      </c>
      <c r="AM131" s="75"/>
      <c r="AN131" s="73">
        <v>7.3190147824803358</v>
      </c>
      <c r="AO131" s="74"/>
      <c r="AP131" s="73">
        <v>0</v>
      </c>
      <c r="AQ131" s="73">
        <v>2.9997258598511208E-3</v>
      </c>
      <c r="AR131" s="73">
        <v>0</v>
      </c>
      <c r="AS131" s="73">
        <v>0.20400244617363616</v>
      </c>
      <c r="AT131" s="73">
        <v>0</v>
      </c>
      <c r="AU131" s="73" t="s">
        <v>105</v>
      </c>
      <c r="AV131" s="73">
        <v>-1.5</v>
      </c>
      <c r="AW131" s="73">
        <v>22</v>
      </c>
      <c r="AX131" s="73" t="s">
        <v>105</v>
      </c>
      <c r="AY131" s="73">
        <v>35.391469999999998</v>
      </c>
      <c r="AZ131" s="73">
        <v>2.1000000000545298</v>
      </c>
      <c r="BA131" s="73">
        <v>35.489760301550902</v>
      </c>
      <c r="BB131" s="73">
        <v>11.7</v>
      </c>
      <c r="BC131" s="73">
        <v>50.2</v>
      </c>
      <c r="BD131" s="75"/>
      <c r="BE131" s="75">
        <v>721166</v>
      </c>
      <c r="BF131" s="129"/>
    </row>
    <row r="132" spans="1:58" x14ac:dyDescent="0.25">
      <c r="A132" s="17" t="s">
        <v>480</v>
      </c>
      <c r="B132" t="s">
        <v>4</v>
      </c>
      <c r="C132" s="128" t="s">
        <v>610</v>
      </c>
      <c r="D132" s="73">
        <v>1.6666666666666667</v>
      </c>
      <c r="E132" s="75">
        <v>84435</v>
      </c>
      <c r="F132" s="75">
        <v>5415</v>
      </c>
      <c r="G132" s="75">
        <v>540</v>
      </c>
      <c r="H132" s="73">
        <v>0.1875</v>
      </c>
      <c r="I132" s="75"/>
      <c r="J132" s="75">
        <v>0</v>
      </c>
      <c r="K132" s="75">
        <v>0</v>
      </c>
      <c r="L132" s="73">
        <v>-1.0650432341870615</v>
      </c>
      <c r="M132" s="73">
        <v>0.40799999999999997</v>
      </c>
      <c r="N132" s="73">
        <v>0.34399999999999997</v>
      </c>
      <c r="O132" s="73">
        <v>0</v>
      </c>
      <c r="P132" s="75">
        <v>986482670</v>
      </c>
      <c r="Q132" s="75">
        <v>468.41</v>
      </c>
      <c r="R132" s="75">
        <v>478.59</v>
      </c>
      <c r="S132" s="73">
        <v>3.9137268094936042</v>
      </c>
      <c r="T132" s="73">
        <v>149.80000000000001</v>
      </c>
      <c r="U132" s="73">
        <v>0.18900527342339088</v>
      </c>
      <c r="V132" s="73">
        <v>0.4</v>
      </c>
      <c r="W132" s="129">
        <v>46.01810943397475</v>
      </c>
      <c r="X132" s="73">
        <v>64</v>
      </c>
      <c r="Y132" s="73">
        <v>221</v>
      </c>
      <c r="Z132" s="73">
        <v>3.1</v>
      </c>
      <c r="AA132" s="73">
        <v>0</v>
      </c>
      <c r="AB132" s="73">
        <v>1</v>
      </c>
      <c r="AC132" s="73">
        <v>65.48</v>
      </c>
      <c r="AD132" s="73">
        <v>181</v>
      </c>
      <c r="AE132" s="73">
        <v>0.70699999999999996</v>
      </c>
      <c r="AF132" s="73">
        <v>0.40799999999999997</v>
      </c>
      <c r="AG132" s="75">
        <v>162.27783815654578</v>
      </c>
      <c r="AH132" s="75">
        <v>133924.09479428842</v>
      </c>
      <c r="AI132" s="75">
        <v>0</v>
      </c>
      <c r="AJ132" s="73">
        <v>2</v>
      </c>
      <c r="AK132" s="75">
        <v>0</v>
      </c>
      <c r="AL132" s="75">
        <v>0</v>
      </c>
      <c r="AM132" s="75"/>
      <c r="AN132" s="73">
        <v>7.0858957052147398</v>
      </c>
      <c r="AO132" s="74"/>
      <c r="AP132" s="73">
        <v>3.597486094054757E-3</v>
      </c>
      <c r="AQ132" s="73">
        <v>2.9998500074996251E-3</v>
      </c>
      <c r="AR132" s="73">
        <v>0</v>
      </c>
      <c r="AS132" s="73">
        <v>0.20400229988500576</v>
      </c>
      <c r="AT132" s="73">
        <v>0</v>
      </c>
      <c r="AU132" s="73" t="s">
        <v>105</v>
      </c>
      <c r="AV132" s="73">
        <v>-1.5</v>
      </c>
      <c r="AW132" s="73">
        <v>22</v>
      </c>
      <c r="AX132" s="73" t="s">
        <v>105</v>
      </c>
      <c r="AY132" s="73">
        <v>35.391469999999998</v>
      </c>
      <c r="AZ132" s="73">
        <v>2.1000000000545298</v>
      </c>
      <c r="BA132" s="73">
        <v>35.489760301550902</v>
      </c>
      <c r="BB132" s="73">
        <v>11.7</v>
      </c>
      <c r="BC132" s="73">
        <v>50.2</v>
      </c>
      <c r="BD132" s="75"/>
      <c r="BE132" s="75">
        <v>302301</v>
      </c>
      <c r="BF132" s="129"/>
    </row>
    <row r="133" spans="1:58" x14ac:dyDescent="0.25">
      <c r="A133" s="17" t="s">
        <v>481</v>
      </c>
      <c r="B133" t="s">
        <v>4</v>
      </c>
      <c r="C133" s="128" t="s">
        <v>611</v>
      </c>
      <c r="D133" s="73">
        <v>2</v>
      </c>
      <c r="E133" s="75">
        <v>70624</v>
      </c>
      <c r="F133" s="75">
        <v>44278</v>
      </c>
      <c r="G133" s="75">
        <v>316</v>
      </c>
      <c r="H133" s="73">
        <v>0.1875</v>
      </c>
      <c r="I133" s="75"/>
      <c r="J133" s="75">
        <v>0</v>
      </c>
      <c r="K133" s="75">
        <v>15</v>
      </c>
      <c r="L133" s="73">
        <v>-1.0650432341870615</v>
      </c>
      <c r="M133" s="73">
        <v>0.374</v>
      </c>
      <c r="N133" s="73">
        <v>0.34399999999999997</v>
      </c>
      <c r="O133" s="73">
        <v>0</v>
      </c>
      <c r="P133" s="75">
        <v>986482670</v>
      </c>
      <c r="Q133" s="75">
        <v>468.41</v>
      </c>
      <c r="R133" s="75">
        <v>478.59</v>
      </c>
      <c r="S133" s="73">
        <v>3.9137268094936042</v>
      </c>
      <c r="T133" s="73">
        <v>149.80000000000001</v>
      </c>
      <c r="U133" s="73">
        <v>0.24099889217134415</v>
      </c>
      <c r="V133" s="73">
        <v>0.4</v>
      </c>
      <c r="W133" s="129">
        <v>16.712350404298753</v>
      </c>
      <c r="X133" s="73">
        <v>64</v>
      </c>
      <c r="Y133" s="73">
        <v>221</v>
      </c>
      <c r="Z133" s="73">
        <v>3.1</v>
      </c>
      <c r="AA133" s="73">
        <v>0</v>
      </c>
      <c r="AB133" s="73">
        <v>0</v>
      </c>
      <c r="AC133" s="73">
        <v>65.48</v>
      </c>
      <c r="AD133" s="73">
        <v>181</v>
      </c>
      <c r="AE133" s="73">
        <v>0.70699999999999996</v>
      </c>
      <c r="AF133" s="73">
        <v>0.374</v>
      </c>
      <c r="AG133" s="75">
        <v>53381.278893968556</v>
      </c>
      <c r="AH133" s="75">
        <v>0</v>
      </c>
      <c r="AI133" s="75">
        <v>0</v>
      </c>
      <c r="AJ133" s="73">
        <v>2</v>
      </c>
      <c r="AK133" s="75">
        <v>90000</v>
      </c>
      <c r="AL133" s="75">
        <v>0</v>
      </c>
      <c r="AM133" s="75"/>
      <c r="AN133" s="73">
        <v>7.241457343290338</v>
      </c>
      <c r="AO133" s="74"/>
      <c r="AP133" s="73">
        <v>0</v>
      </c>
      <c r="AQ133" s="73">
        <v>2.9950880555888342E-3</v>
      </c>
      <c r="AR133" s="73">
        <v>0</v>
      </c>
      <c r="AS133" s="73">
        <v>0.20399877534177283</v>
      </c>
      <c r="AT133" s="73">
        <v>0</v>
      </c>
      <c r="AU133" s="73" t="s">
        <v>105</v>
      </c>
      <c r="AV133" s="73">
        <v>-1.5</v>
      </c>
      <c r="AW133" s="73">
        <v>22</v>
      </c>
      <c r="AX133" s="73" t="s">
        <v>105</v>
      </c>
      <c r="AY133" s="73">
        <v>35.391469999999998</v>
      </c>
      <c r="AZ133" s="73">
        <v>2.1000000000545298</v>
      </c>
      <c r="BA133" s="73">
        <v>35.489760301550902</v>
      </c>
      <c r="BB133" s="73">
        <v>11.7</v>
      </c>
      <c r="BC133" s="73">
        <v>50.2</v>
      </c>
      <c r="BD133" s="75"/>
      <c r="BE133" s="75">
        <v>387461</v>
      </c>
      <c r="BF133" s="129"/>
    </row>
    <row r="134" spans="1:58" x14ac:dyDescent="0.25">
      <c r="A134" s="17" t="s">
        <v>482</v>
      </c>
      <c r="B134" t="s">
        <v>4</v>
      </c>
      <c r="C134" s="128" t="s">
        <v>612</v>
      </c>
      <c r="D134" s="73">
        <v>2</v>
      </c>
      <c r="E134" s="75">
        <v>145009</v>
      </c>
      <c r="F134" s="75">
        <v>208098</v>
      </c>
      <c r="G134" s="75">
        <v>6617</v>
      </c>
      <c r="H134" s="73">
        <v>0.1875</v>
      </c>
      <c r="I134" s="75"/>
      <c r="J134" s="75">
        <v>0</v>
      </c>
      <c r="K134" s="75">
        <v>0</v>
      </c>
      <c r="L134" s="73">
        <v>-1.0650432341870615</v>
      </c>
      <c r="M134" s="73">
        <v>0.441</v>
      </c>
      <c r="N134" s="73">
        <v>0.34399999999999997</v>
      </c>
      <c r="O134" s="73">
        <v>0</v>
      </c>
      <c r="P134" s="75">
        <v>986482670</v>
      </c>
      <c r="Q134" s="75">
        <v>468.41</v>
      </c>
      <c r="R134" s="75">
        <v>478.59</v>
      </c>
      <c r="S134" s="73">
        <v>3.9137268094936042</v>
      </c>
      <c r="T134" s="73">
        <v>149.80000000000001</v>
      </c>
      <c r="U134" s="73">
        <v>0.10399947761924973</v>
      </c>
      <c r="V134" s="73">
        <v>0.4</v>
      </c>
      <c r="W134" s="129">
        <v>46.382518061477008</v>
      </c>
      <c r="X134" s="73">
        <v>64</v>
      </c>
      <c r="Y134" s="73">
        <v>221</v>
      </c>
      <c r="Z134" s="73">
        <v>3.1</v>
      </c>
      <c r="AA134" s="73">
        <v>0</v>
      </c>
      <c r="AB134" s="73">
        <v>1</v>
      </c>
      <c r="AC134" s="73">
        <v>65.48</v>
      </c>
      <c r="AD134" s="73">
        <v>181</v>
      </c>
      <c r="AE134" s="73">
        <v>0.70699999999999996</v>
      </c>
      <c r="AF134" s="73">
        <v>0.441</v>
      </c>
      <c r="AG134" s="75">
        <v>91192.116851995816</v>
      </c>
      <c r="AH134" s="75">
        <v>0</v>
      </c>
      <c r="AI134" s="75">
        <v>0</v>
      </c>
      <c r="AJ134" s="73">
        <v>1</v>
      </c>
      <c r="AK134" s="75">
        <v>0</v>
      </c>
      <c r="AL134" s="75">
        <v>0</v>
      </c>
      <c r="AM134" s="75"/>
      <c r="AN134" s="73">
        <v>2.1800166085743178</v>
      </c>
      <c r="AO134" s="74"/>
      <c r="AP134" s="73">
        <v>0</v>
      </c>
      <c r="AQ134" s="73">
        <v>2.9997118920781622E-3</v>
      </c>
      <c r="AR134" s="73">
        <v>0</v>
      </c>
      <c r="AS134" s="73">
        <v>0.20399735618612902</v>
      </c>
      <c r="AT134" s="73">
        <v>0</v>
      </c>
      <c r="AU134" s="73" t="s">
        <v>105</v>
      </c>
      <c r="AV134" s="73">
        <v>-1.5</v>
      </c>
      <c r="AW134" s="73">
        <v>22</v>
      </c>
      <c r="AX134" s="73" t="s">
        <v>105</v>
      </c>
      <c r="AY134" s="73">
        <v>35.391469999999998</v>
      </c>
      <c r="AZ134" s="73">
        <v>2.1000000000545298</v>
      </c>
      <c r="BA134" s="73">
        <v>35.489760301550902</v>
      </c>
      <c r="BB134" s="73">
        <v>11.7</v>
      </c>
      <c r="BC134" s="73">
        <v>50.2</v>
      </c>
      <c r="BD134" s="75"/>
      <c r="BE134" s="75">
        <v>661906</v>
      </c>
      <c r="BF134" s="129"/>
    </row>
    <row r="135" spans="1:58" x14ac:dyDescent="0.25">
      <c r="A135" s="17" t="s">
        <v>483</v>
      </c>
      <c r="B135" t="s">
        <v>4</v>
      </c>
      <c r="C135" s="128" t="s">
        <v>613</v>
      </c>
      <c r="D135" s="73" t="s">
        <v>105</v>
      </c>
      <c r="E135" s="75">
        <v>0</v>
      </c>
      <c r="F135" s="75">
        <v>0</v>
      </c>
      <c r="G135" s="75">
        <v>0</v>
      </c>
      <c r="H135" s="73">
        <v>0</v>
      </c>
      <c r="I135" s="75"/>
      <c r="J135" s="75">
        <v>0</v>
      </c>
      <c r="K135" s="75">
        <v>6</v>
      </c>
      <c r="L135" s="73">
        <v>-1.0650432341870615</v>
      </c>
      <c r="M135" s="73">
        <v>0.44700000000000001</v>
      </c>
      <c r="N135" s="73">
        <v>0.34399999999999997</v>
      </c>
      <c r="O135" s="73">
        <v>0</v>
      </c>
      <c r="P135" s="75">
        <v>986482670</v>
      </c>
      <c r="Q135" s="75">
        <v>468.41</v>
      </c>
      <c r="R135" s="75">
        <v>478.59</v>
      </c>
      <c r="S135" s="73">
        <v>3.9137268094936042</v>
      </c>
      <c r="T135" s="73">
        <v>149.80000000000001</v>
      </c>
      <c r="U135" s="73">
        <v>0.49604221635883905</v>
      </c>
      <c r="V135" s="73">
        <v>0.4</v>
      </c>
      <c r="W135" s="129" t="s">
        <v>105</v>
      </c>
      <c r="X135" s="73">
        <v>64</v>
      </c>
      <c r="Y135" s="73">
        <v>221</v>
      </c>
      <c r="Z135" s="73">
        <v>3.1</v>
      </c>
      <c r="AA135" s="73">
        <v>0</v>
      </c>
      <c r="AB135" s="73">
        <v>0</v>
      </c>
      <c r="AC135" s="73">
        <v>65.48</v>
      </c>
      <c r="AD135" s="73">
        <v>181</v>
      </c>
      <c r="AE135" s="73">
        <v>0.70699999999999996</v>
      </c>
      <c r="AF135" s="73">
        <v>0.44700000000000001</v>
      </c>
      <c r="AG135" s="75">
        <v>0</v>
      </c>
      <c r="AH135" s="75">
        <v>0</v>
      </c>
      <c r="AI135" s="75">
        <v>0</v>
      </c>
      <c r="AJ135" s="73" t="s">
        <v>105</v>
      </c>
      <c r="AK135" s="75">
        <v>0</v>
      </c>
      <c r="AL135" s="75">
        <v>0</v>
      </c>
      <c r="AM135" s="75"/>
      <c r="AN135" s="73">
        <v>22.577247191011235</v>
      </c>
      <c r="AO135" s="74"/>
      <c r="AP135" s="73">
        <v>0</v>
      </c>
      <c r="AQ135" s="73">
        <v>2.9845505617977527E-3</v>
      </c>
      <c r="AR135" s="73">
        <v>0</v>
      </c>
      <c r="AS135" s="73">
        <v>0.20400280898876405</v>
      </c>
      <c r="AT135" s="73">
        <v>0</v>
      </c>
      <c r="AU135" s="73" t="s">
        <v>105</v>
      </c>
      <c r="AV135" s="73">
        <v>-1.5</v>
      </c>
      <c r="AW135" s="73">
        <v>22</v>
      </c>
      <c r="AX135" s="73" t="s">
        <v>105</v>
      </c>
      <c r="AY135" s="73">
        <v>35.391469999999998</v>
      </c>
      <c r="AZ135" s="73">
        <v>2.1000000000545298</v>
      </c>
      <c r="BA135" s="73">
        <v>35.489760301550902</v>
      </c>
      <c r="BB135" s="73">
        <v>11.7</v>
      </c>
      <c r="BC135" s="73">
        <v>50.2</v>
      </c>
      <c r="BD135" s="75"/>
      <c r="BE135" s="75">
        <v>25483</v>
      </c>
      <c r="BF135" s="129"/>
    </row>
    <row r="136" spans="1:58" x14ac:dyDescent="0.25">
      <c r="A136" s="17" t="s">
        <v>484</v>
      </c>
      <c r="B136" t="s">
        <v>4</v>
      </c>
      <c r="C136" s="128" t="s">
        <v>614</v>
      </c>
      <c r="D136" s="73">
        <v>3</v>
      </c>
      <c r="E136" s="75">
        <v>126043</v>
      </c>
      <c r="F136" s="75">
        <v>109832</v>
      </c>
      <c r="G136" s="75">
        <v>0</v>
      </c>
      <c r="H136" s="73">
        <v>0</v>
      </c>
      <c r="I136" s="75"/>
      <c r="J136" s="75">
        <v>0</v>
      </c>
      <c r="K136" s="75">
        <v>0</v>
      </c>
      <c r="L136" s="73">
        <v>-1.0650432341870615</v>
      </c>
      <c r="M136" s="73">
        <v>0.44700000000000001</v>
      </c>
      <c r="N136" s="73">
        <v>0.34399999999999997</v>
      </c>
      <c r="O136" s="73">
        <v>0</v>
      </c>
      <c r="P136" s="75">
        <v>986482670</v>
      </c>
      <c r="Q136" s="75">
        <v>468.41</v>
      </c>
      <c r="R136" s="75">
        <v>478.59</v>
      </c>
      <c r="S136" s="73">
        <v>3.9137268094936042</v>
      </c>
      <c r="T136" s="73">
        <v>149.80000000000001</v>
      </c>
      <c r="U136" s="73">
        <v>0.25799506332991007</v>
      </c>
      <c r="V136" s="73">
        <v>0.4</v>
      </c>
      <c r="W136" s="129">
        <v>29.678250452906568</v>
      </c>
      <c r="X136" s="73">
        <v>64</v>
      </c>
      <c r="Y136" s="73">
        <v>221</v>
      </c>
      <c r="Z136" s="73">
        <v>3.1</v>
      </c>
      <c r="AA136" s="73">
        <v>0</v>
      </c>
      <c r="AB136" s="73">
        <v>1</v>
      </c>
      <c r="AC136" s="73">
        <v>65.48</v>
      </c>
      <c r="AD136" s="73">
        <v>181</v>
      </c>
      <c r="AE136" s="73">
        <v>0.70699999999999996</v>
      </c>
      <c r="AF136" s="73">
        <v>0.44700000000000001</v>
      </c>
      <c r="AG136" s="75">
        <v>0</v>
      </c>
      <c r="AH136" s="75">
        <v>225221.66014602905</v>
      </c>
      <c r="AI136" s="75">
        <v>0</v>
      </c>
      <c r="AJ136" s="73">
        <v>3</v>
      </c>
      <c r="AK136" s="75">
        <v>0</v>
      </c>
      <c r="AL136" s="75">
        <v>0</v>
      </c>
      <c r="AM136" s="75"/>
      <c r="AN136" s="73">
        <v>9.6548176667264194</v>
      </c>
      <c r="AO136" s="74"/>
      <c r="AP136" s="73">
        <v>0</v>
      </c>
      <c r="AQ136" s="73">
        <v>3.0005689390455851E-3</v>
      </c>
      <c r="AR136" s="73">
        <v>0</v>
      </c>
      <c r="AS136" s="73">
        <v>0.20399971942731998</v>
      </c>
      <c r="AT136" s="73">
        <v>0</v>
      </c>
      <c r="AU136" s="73" t="s">
        <v>105</v>
      </c>
      <c r="AV136" s="73">
        <v>-1.5</v>
      </c>
      <c r="AW136" s="73">
        <v>22</v>
      </c>
      <c r="AX136" s="73" t="s">
        <v>105</v>
      </c>
      <c r="AY136" s="73">
        <v>35.391469999999998</v>
      </c>
      <c r="AZ136" s="73">
        <v>2.1000000000545298</v>
      </c>
      <c r="BA136" s="73">
        <v>35.489760301550902</v>
      </c>
      <c r="BB136" s="73">
        <v>11.7</v>
      </c>
      <c r="BC136" s="73">
        <v>50.2</v>
      </c>
      <c r="BD136" s="75"/>
      <c r="BE136" s="75">
        <v>508383</v>
      </c>
      <c r="BF136" s="129"/>
    </row>
    <row r="137" spans="1:58" x14ac:dyDescent="0.25">
      <c r="A137" s="17"/>
      <c r="B137"/>
      <c r="C137" s="17"/>
      <c r="D137" s="75"/>
      <c r="E137" s="75"/>
      <c r="F137" s="75"/>
      <c r="G137" s="75"/>
      <c r="H137" s="75"/>
      <c r="I137" s="75"/>
      <c r="J137" s="75"/>
      <c r="K137" s="73"/>
      <c r="L137" s="73"/>
      <c r="M137" s="73"/>
      <c r="N137" s="73"/>
      <c r="O137" s="73"/>
      <c r="P137" s="75"/>
      <c r="Q137" s="75"/>
      <c r="R137" s="75"/>
      <c r="S137" s="73"/>
      <c r="T137" s="74"/>
      <c r="U137" s="74"/>
      <c r="V137" s="74"/>
      <c r="W137" s="74"/>
      <c r="X137" s="75"/>
      <c r="Y137" s="75"/>
      <c r="Z137" s="74"/>
      <c r="AA137" s="74"/>
      <c r="AB137" s="74"/>
      <c r="AC137" s="73"/>
      <c r="AD137" s="74"/>
      <c r="AE137" s="73"/>
      <c r="AF137" s="73"/>
      <c r="AG137" s="75"/>
      <c r="AH137" s="75"/>
      <c r="AI137" s="75"/>
      <c r="AJ137" s="75"/>
      <c r="AK137" s="75"/>
      <c r="AL137" s="75"/>
      <c r="AM137" s="75"/>
      <c r="AN137" s="75"/>
      <c r="AO137" s="74"/>
      <c r="AP137" s="74"/>
      <c r="AQ137" s="74"/>
      <c r="AR137" s="74"/>
      <c r="AS137" s="73"/>
      <c r="AT137" s="74"/>
      <c r="AU137" s="73"/>
      <c r="AV137" s="73"/>
      <c r="AW137" s="75"/>
      <c r="AX137" s="74"/>
      <c r="AY137" s="73"/>
      <c r="AZ137" s="73"/>
      <c r="BA137" s="73"/>
      <c r="BB137" s="74"/>
      <c r="BC137" s="74"/>
      <c r="BD137" s="75"/>
      <c r="BE137" s="75"/>
    </row>
    <row r="138" spans="1:58" x14ac:dyDescent="0.25">
      <c r="A138" s="17"/>
      <c r="B138"/>
      <c r="C138" s="17"/>
      <c r="D138" s="75"/>
      <c r="E138" s="75"/>
      <c r="F138" s="75"/>
      <c r="G138" s="75"/>
      <c r="H138" s="75"/>
      <c r="I138" s="75"/>
      <c r="J138" s="75"/>
      <c r="K138" s="73"/>
      <c r="L138" s="73"/>
      <c r="M138" s="73"/>
      <c r="N138" s="73"/>
      <c r="O138" s="73"/>
      <c r="P138" s="75"/>
      <c r="Q138" s="75"/>
      <c r="R138" s="75"/>
      <c r="S138" s="73"/>
      <c r="T138" s="74"/>
      <c r="U138" s="74"/>
      <c r="V138" s="74"/>
      <c r="W138" s="74"/>
      <c r="X138" s="75"/>
      <c r="Y138" s="75"/>
      <c r="Z138" s="74"/>
      <c r="AA138" s="74"/>
      <c r="AB138" s="74"/>
      <c r="AC138" s="73"/>
      <c r="AD138" s="74"/>
      <c r="AE138" s="73"/>
      <c r="AF138" s="73"/>
      <c r="AG138" s="75"/>
      <c r="AH138" s="75"/>
      <c r="AI138" s="75"/>
      <c r="AJ138" s="75"/>
      <c r="AK138" s="75"/>
      <c r="AL138" s="75"/>
      <c r="AM138" s="75"/>
      <c r="AN138" s="75"/>
      <c r="AO138" s="74"/>
      <c r="AP138" s="74"/>
      <c r="AQ138" s="74"/>
      <c r="AR138" s="74"/>
      <c r="AS138" s="73"/>
      <c r="AT138" s="74"/>
      <c r="AU138" s="73"/>
      <c r="AV138" s="73"/>
      <c r="AW138" s="75"/>
      <c r="AX138" s="74"/>
      <c r="AY138" s="73"/>
      <c r="AZ138" s="73"/>
      <c r="BA138" s="73"/>
      <c r="BB138" s="74"/>
      <c r="BC138" s="74"/>
      <c r="BD138" s="75"/>
      <c r="BE138" s="75"/>
    </row>
    <row r="139" spans="1:58" x14ac:dyDescent="0.25">
      <c r="A139" s="17"/>
      <c r="B139"/>
      <c r="C139" s="17"/>
      <c r="D139" s="75"/>
      <c r="E139" s="75"/>
      <c r="F139" s="75"/>
      <c r="G139" s="75"/>
      <c r="H139" s="75"/>
      <c r="I139" s="75"/>
      <c r="J139" s="75"/>
      <c r="K139" s="73"/>
      <c r="L139" s="73"/>
      <c r="M139" s="73"/>
      <c r="N139" s="73"/>
      <c r="O139" s="73"/>
      <c r="P139" s="75"/>
      <c r="Q139" s="75"/>
      <c r="R139" s="75"/>
      <c r="S139" s="73"/>
      <c r="T139" s="74"/>
      <c r="U139" s="74"/>
      <c r="V139" s="74"/>
      <c r="W139" s="74"/>
      <c r="X139" s="75"/>
      <c r="Y139" s="75"/>
      <c r="Z139" s="74"/>
      <c r="AA139" s="74"/>
      <c r="AB139" s="74"/>
      <c r="AC139" s="73"/>
      <c r="AD139" s="74"/>
      <c r="AE139" s="73"/>
      <c r="AF139" s="73"/>
      <c r="AG139" s="75"/>
      <c r="AH139" s="75"/>
      <c r="AI139" s="75"/>
      <c r="AJ139" s="75"/>
      <c r="AK139" s="75"/>
      <c r="AL139" s="75"/>
      <c r="AM139" s="75"/>
      <c r="AN139" s="75"/>
      <c r="AO139" s="74"/>
      <c r="AP139" s="74"/>
      <c r="AQ139" s="74"/>
      <c r="AR139" s="74"/>
      <c r="AS139" s="73"/>
      <c r="AT139" s="74"/>
      <c r="AU139" s="73"/>
      <c r="AV139" s="73"/>
      <c r="AW139" s="75"/>
      <c r="AX139" s="74"/>
      <c r="AY139" s="73"/>
      <c r="AZ139" s="73"/>
      <c r="BA139" s="73"/>
      <c r="BB139" s="74"/>
      <c r="BC139" s="74"/>
      <c r="BD139" s="75"/>
      <c r="BE139" s="75"/>
    </row>
    <row r="140" spans="1:58" x14ac:dyDescent="0.25">
      <c r="A140" s="17"/>
      <c r="B140"/>
      <c r="C140" s="17"/>
      <c r="D140" s="75"/>
      <c r="E140" s="75"/>
      <c r="F140" s="75"/>
      <c r="G140" s="75"/>
      <c r="H140" s="75"/>
      <c r="I140" s="75"/>
      <c r="J140" s="75"/>
      <c r="K140" s="73"/>
      <c r="L140" s="73"/>
      <c r="M140" s="73"/>
      <c r="N140" s="73"/>
      <c r="O140" s="73"/>
      <c r="P140" s="75"/>
      <c r="Q140" s="75"/>
      <c r="R140" s="75"/>
      <c r="S140" s="73"/>
      <c r="T140" s="74"/>
      <c r="U140" s="74"/>
      <c r="V140" s="74"/>
      <c r="W140" s="74"/>
      <c r="X140" s="75"/>
      <c r="Y140" s="75"/>
      <c r="Z140" s="74"/>
      <c r="AA140" s="74"/>
      <c r="AB140" s="74"/>
      <c r="AC140" s="73"/>
      <c r="AD140" s="74"/>
      <c r="AE140" s="73"/>
      <c r="AF140" s="73"/>
      <c r="AG140" s="75"/>
      <c r="AH140" s="75"/>
      <c r="AI140" s="75"/>
      <c r="AJ140" s="75"/>
      <c r="AK140" s="75"/>
      <c r="AL140" s="75"/>
      <c r="AM140" s="75"/>
      <c r="AN140" s="75"/>
      <c r="AO140" s="74"/>
      <c r="AP140" s="74"/>
      <c r="AQ140" s="74"/>
      <c r="AR140" s="74"/>
      <c r="AS140" s="73"/>
      <c r="AT140" s="74"/>
      <c r="AU140" s="73"/>
      <c r="AV140" s="73"/>
      <c r="AW140" s="75"/>
      <c r="AX140" s="74"/>
      <c r="AY140" s="73"/>
      <c r="AZ140" s="73"/>
      <c r="BA140" s="73"/>
      <c r="BB140" s="74"/>
      <c r="BC140" s="74"/>
      <c r="BD140" s="75"/>
      <c r="BE140" s="75"/>
    </row>
    <row r="141" spans="1:58" x14ac:dyDescent="0.25">
      <c r="A141" s="17"/>
      <c r="B141"/>
      <c r="C141" s="17"/>
      <c r="D141" s="75"/>
      <c r="E141" s="75"/>
      <c r="F141" s="75"/>
      <c r="G141" s="75"/>
      <c r="H141" s="75"/>
      <c r="I141" s="75"/>
      <c r="J141" s="75"/>
      <c r="K141" s="73"/>
      <c r="L141" s="73"/>
      <c r="M141" s="73"/>
      <c r="N141" s="73"/>
      <c r="O141" s="73"/>
      <c r="P141" s="75"/>
      <c r="Q141" s="75"/>
      <c r="R141" s="75"/>
      <c r="S141" s="73"/>
      <c r="T141" s="74"/>
      <c r="U141" s="74"/>
      <c r="V141" s="74"/>
      <c r="W141" s="74"/>
      <c r="X141" s="75"/>
      <c r="Y141" s="75"/>
      <c r="Z141" s="74"/>
      <c r="AA141" s="74"/>
      <c r="AB141" s="74"/>
      <c r="AC141" s="73"/>
      <c r="AD141" s="74"/>
      <c r="AE141" s="73"/>
      <c r="AF141" s="73"/>
      <c r="AG141" s="75"/>
      <c r="AH141" s="75"/>
      <c r="AI141" s="75"/>
      <c r="AJ141" s="75"/>
      <c r="AK141" s="75"/>
      <c r="AL141" s="75"/>
      <c r="AM141" s="75"/>
      <c r="AN141" s="75"/>
      <c r="AO141" s="74"/>
      <c r="AP141" s="74"/>
      <c r="AQ141" s="74"/>
      <c r="AR141" s="74"/>
      <c r="AS141" s="73"/>
      <c r="AT141" s="74"/>
      <c r="AU141" s="73"/>
      <c r="AV141" s="73"/>
      <c r="AW141" s="75"/>
      <c r="AX141" s="74"/>
      <c r="AY141" s="73"/>
      <c r="AZ141" s="73"/>
      <c r="BA141" s="73"/>
      <c r="BB141" s="74"/>
      <c r="BC141" s="74"/>
      <c r="BD141" s="75"/>
      <c r="BE141" s="75"/>
    </row>
    <row r="142" spans="1:58" x14ac:dyDescent="0.25">
      <c r="A142" s="17"/>
      <c r="B142"/>
      <c r="C142" s="17"/>
      <c r="D142" s="75"/>
      <c r="E142" s="75"/>
      <c r="F142" s="75"/>
      <c r="G142" s="75"/>
      <c r="H142" s="75"/>
      <c r="I142" s="75"/>
      <c r="J142" s="75"/>
      <c r="K142" s="73"/>
      <c r="L142" s="73"/>
      <c r="M142" s="73"/>
      <c r="N142" s="73"/>
      <c r="O142" s="73"/>
      <c r="P142" s="75"/>
      <c r="Q142" s="75"/>
      <c r="R142" s="75"/>
      <c r="S142" s="73"/>
      <c r="T142" s="74"/>
      <c r="U142" s="74"/>
      <c r="V142" s="74"/>
      <c r="W142" s="74"/>
      <c r="X142" s="75"/>
      <c r="Y142" s="75"/>
      <c r="Z142" s="74"/>
      <c r="AA142" s="74"/>
      <c r="AB142" s="74"/>
      <c r="AC142" s="73"/>
      <c r="AD142" s="74"/>
      <c r="AE142" s="73"/>
      <c r="AF142" s="73"/>
      <c r="AG142" s="75"/>
      <c r="AH142" s="75"/>
      <c r="AI142" s="75"/>
      <c r="AJ142" s="75"/>
      <c r="AK142" s="75"/>
      <c r="AL142" s="75"/>
      <c r="AM142" s="75"/>
      <c r="AN142" s="75"/>
      <c r="AO142" s="74"/>
      <c r="AP142" s="74"/>
      <c r="AQ142" s="74"/>
      <c r="AR142" s="74"/>
      <c r="AS142" s="73"/>
      <c r="AT142" s="74"/>
      <c r="AU142" s="73"/>
      <c r="AV142" s="73"/>
      <c r="AW142" s="75"/>
      <c r="AX142" s="74"/>
      <c r="AY142" s="73"/>
      <c r="AZ142" s="73"/>
      <c r="BA142" s="73"/>
      <c r="BB142" s="74"/>
      <c r="BC142" s="74"/>
      <c r="BD142" s="75"/>
      <c r="BE142" s="75"/>
    </row>
    <row r="143" spans="1:58" x14ac:dyDescent="0.25">
      <c r="A143" s="17"/>
      <c r="B143"/>
      <c r="C143" s="17"/>
      <c r="D143" s="75"/>
      <c r="E143" s="75"/>
      <c r="F143" s="75"/>
      <c r="G143" s="75"/>
      <c r="H143" s="75"/>
      <c r="I143" s="75"/>
      <c r="J143" s="75"/>
      <c r="K143" s="73"/>
      <c r="L143" s="73"/>
      <c r="M143" s="73"/>
      <c r="N143" s="73"/>
      <c r="O143" s="73"/>
      <c r="P143" s="75"/>
      <c r="Q143" s="75"/>
      <c r="R143" s="75"/>
      <c r="S143" s="73"/>
      <c r="T143" s="74"/>
      <c r="U143" s="74"/>
      <c r="V143" s="74"/>
      <c r="W143" s="74"/>
      <c r="X143" s="75"/>
      <c r="Y143" s="75"/>
      <c r="Z143" s="74"/>
      <c r="AA143" s="74"/>
      <c r="AB143" s="74"/>
      <c r="AC143" s="73"/>
      <c r="AD143" s="74"/>
      <c r="AE143" s="73"/>
      <c r="AF143" s="73"/>
      <c r="AG143" s="75"/>
      <c r="AH143" s="75"/>
      <c r="AI143" s="75"/>
      <c r="AJ143" s="75"/>
      <c r="AK143" s="75"/>
      <c r="AL143" s="75"/>
      <c r="AM143" s="75"/>
      <c r="AN143" s="75"/>
      <c r="AO143" s="74"/>
      <c r="AP143" s="74"/>
      <c r="AQ143" s="74"/>
      <c r="AR143" s="74"/>
      <c r="AS143" s="73"/>
      <c r="AT143" s="74"/>
      <c r="AU143" s="73"/>
      <c r="AV143" s="73"/>
      <c r="AW143" s="75"/>
      <c r="AX143" s="74"/>
      <c r="AY143" s="73"/>
      <c r="AZ143" s="73"/>
      <c r="BA143" s="73"/>
      <c r="BB143" s="74"/>
      <c r="BC143" s="74"/>
      <c r="BD143" s="75"/>
      <c r="BE143" s="75"/>
    </row>
    <row r="144" spans="1:58" x14ac:dyDescent="0.25">
      <c r="A144" s="17"/>
      <c r="B144"/>
      <c r="C144" s="17"/>
      <c r="D144" s="75"/>
      <c r="E144" s="75"/>
      <c r="F144" s="75"/>
      <c r="G144" s="75"/>
      <c r="H144" s="75"/>
      <c r="I144" s="75"/>
      <c r="J144" s="75"/>
      <c r="K144" s="73"/>
      <c r="L144" s="73"/>
      <c r="M144" s="73"/>
      <c r="N144" s="73"/>
      <c r="O144" s="73"/>
      <c r="P144" s="75"/>
      <c r="Q144" s="75"/>
      <c r="R144" s="75"/>
      <c r="S144" s="73"/>
      <c r="T144" s="74"/>
      <c r="U144" s="74"/>
      <c r="V144" s="74"/>
      <c r="W144" s="74"/>
      <c r="X144" s="75"/>
      <c r="Y144" s="75"/>
      <c r="Z144" s="74"/>
      <c r="AA144" s="74"/>
      <c r="AB144" s="74"/>
      <c r="AC144" s="73"/>
      <c r="AD144" s="74"/>
      <c r="AE144" s="73"/>
      <c r="AF144" s="73"/>
      <c r="AG144" s="75"/>
      <c r="AH144" s="75"/>
      <c r="AI144" s="75"/>
      <c r="AJ144" s="75"/>
      <c r="AK144" s="75"/>
      <c r="AL144" s="75"/>
      <c r="AM144" s="75"/>
      <c r="AN144" s="75"/>
      <c r="AO144" s="74"/>
      <c r="AP144" s="74"/>
      <c r="AQ144" s="74"/>
      <c r="AR144" s="74"/>
      <c r="AS144" s="73"/>
      <c r="AT144" s="74"/>
      <c r="AU144" s="73"/>
      <c r="AV144" s="73"/>
      <c r="AW144" s="75"/>
      <c r="AX144" s="74"/>
      <c r="AY144" s="73"/>
      <c r="AZ144" s="73"/>
      <c r="BA144" s="73"/>
      <c r="BB144" s="74"/>
      <c r="BC144" s="74"/>
      <c r="BD144" s="75"/>
      <c r="BE144" s="75"/>
    </row>
    <row r="145" spans="1:57" x14ac:dyDescent="0.25">
      <c r="A145" s="17"/>
      <c r="B145"/>
      <c r="C145" s="17"/>
      <c r="D145" s="75"/>
      <c r="E145" s="75"/>
      <c r="F145" s="75"/>
      <c r="G145" s="75"/>
      <c r="H145" s="75"/>
      <c r="I145" s="75"/>
      <c r="J145" s="75"/>
      <c r="K145" s="73"/>
      <c r="L145" s="73"/>
      <c r="M145" s="73"/>
      <c r="N145" s="73"/>
      <c r="O145" s="73"/>
      <c r="P145" s="75"/>
      <c r="Q145" s="75"/>
      <c r="R145" s="75"/>
      <c r="S145" s="73"/>
      <c r="T145" s="74"/>
      <c r="U145" s="74"/>
      <c r="V145" s="74"/>
      <c r="W145" s="74"/>
      <c r="X145" s="75"/>
      <c r="Y145" s="75"/>
      <c r="Z145" s="74"/>
      <c r="AA145" s="74"/>
      <c r="AB145" s="74"/>
      <c r="AC145" s="73"/>
      <c r="AD145" s="74"/>
      <c r="AE145" s="73"/>
      <c r="AF145" s="73"/>
      <c r="AG145" s="75"/>
      <c r="AH145" s="75"/>
      <c r="AI145" s="75"/>
      <c r="AJ145" s="75"/>
      <c r="AK145" s="75"/>
      <c r="AL145" s="75"/>
      <c r="AM145" s="75"/>
      <c r="AN145" s="75"/>
      <c r="AO145" s="74"/>
      <c r="AP145" s="74"/>
      <c r="AQ145" s="74"/>
      <c r="AR145" s="74"/>
      <c r="AS145" s="73"/>
      <c r="AT145" s="74"/>
      <c r="AU145" s="73"/>
      <c r="AV145" s="73"/>
      <c r="AW145" s="75"/>
      <c r="AX145" s="74"/>
      <c r="AY145" s="73"/>
      <c r="AZ145" s="73"/>
      <c r="BA145" s="73"/>
      <c r="BB145" s="74"/>
      <c r="BC145" s="74"/>
      <c r="BD145" s="75"/>
      <c r="BE145" s="75"/>
    </row>
    <row r="146" spans="1:57" x14ac:dyDescent="0.25">
      <c r="A146" s="17"/>
      <c r="B146"/>
      <c r="C146" s="17"/>
      <c r="D146" s="75"/>
      <c r="E146" s="75"/>
      <c r="F146" s="75"/>
      <c r="G146" s="75"/>
      <c r="H146" s="75"/>
      <c r="I146" s="75"/>
      <c r="J146" s="75"/>
      <c r="K146" s="73"/>
      <c r="L146" s="73"/>
      <c r="M146" s="73"/>
      <c r="N146" s="73"/>
      <c r="O146" s="73"/>
      <c r="P146" s="75"/>
      <c r="Q146" s="75"/>
      <c r="R146" s="75"/>
      <c r="S146" s="73"/>
      <c r="T146" s="74"/>
      <c r="U146" s="74"/>
      <c r="V146" s="74"/>
      <c r="W146" s="74"/>
      <c r="X146" s="75"/>
      <c r="Y146" s="75"/>
      <c r="Z146" s="74"/>
      <c r="AA146" s="74"/>
      <c r="AB146" s="74"/>
      <c r="AC146" s="73"/>
      <c r="AD146" s="74"/>
      <c r="AE146" s="73"/>
      <c r="AF146" s="73"/>
      <c r="AG146" s="75"/>
      <c r="AH146" s="75"/>
      <c r="AI146" s="75"/>
      <c r="AJ146" s="75"/>
      <c r="AK146" s="75"/>
      <c r="AL146" s="75"/>
      <c r="AM146" s="75"/>
      <c r="AN146" s="75"/>
      <c r="AO146" s="74"/>
      <c r="AP146" s="74"/>
      <c r="AQ146" s="74"/>
      <c r="AR146" s="74"/>
      <c r="AS146" s="73"/>
      <c r="AT146" s="74"/>
      <c r="AU146" s="73"/>
      <c r="AV146" s="73"/>
      <c r="AW146" s="75"/>
      <c r="AX146" s="74"/>
      <c r="AY146" s="73"/>
      <c r="AZ146" s="73"/>
      <c r="BA146" s="73"/>
      <c r="BB146" s="74"/>
      <c r="BC146" s="74"/>
      <c r="BD146" s="75"/>
      <c r="BE146" s="75"/>
    </row>
    <row r="147" spans="1:57" x14ac:dyDescent="0.25">
      <c r="A147" s="17"/>
      <c r="B147"/>
      <c r="C147" s="17"/>
      <c r="D147" s="75"/>
      <c r="E147" s="75"/>
      <c r="F147" s="75"/>
      <c r="G147" s="75"/>
      <c r="H147" s="75"/>
      <c r="I147" s="75"/>
      <c r="J147" s="75"/>
      <c r="K147" s="73"/>
      <c r="L147" s="73"/>
      <c r="M147" s="73"/>
      <c r="N147" s="73"/>
      <c r="O147" s="73"/>
      <c r="P147" s="75"/>
      <c r="Q147" s="75"/>
      <c r="R147" s="75"/>
      <c r="S147" s="73"/>
      <c r="T147" s="74"/>
      <c r="U147" s="74"/>
      <c r="V147" s="74"/>
      <c r="W147" s="74"/>
      <c r="X147" s="75"/>
      <c r="Y147" s="75"/>
      <c r="Z147" s="74"/>
      <c r="AA147" s="74"/>
      <c r="AB147" s="74"/>
      <c r="AC147" s="73"/>
      <c r="AD147" s="74"/>
      <c r="AE147" s="73"/>
      <c r="AF147" s="73"/>
      <c r="AG147" s="75"/>
      <c r="AH147" s="75"/>
      <c r="AI147" s="75"/>
      <c r="AJ147" s="75"/>
      <c r="AK147" s="75"/>
      <c r="AL147" s="75"/>
      <c r="AM147" s="75"/>
      <c r="AN147" s="75"/>
      <c r="AO147" s="74"/>
      <c r="AP147" s="74"/>
      <c r="AQ147" s="74"/>
      <c r="AR147" s="74"/>
      <c r="AS147" s="73"/>
      <c r="AT147" s="74"/>
      <c r="AU147" s="73"/>
      <c r="AV147" s="73"/>
      <c r="AW147" s="75"/>
      <c r="AX147" s="74"/>
      <c r="AY147" s="73"/>
      <c r="AZ147" s="73"/>
      <c r="BA147" s="73"/>
      <c r="BB147" s="74"/>
      <c r="BC147" s="74"/>
      <c r="BD147" s="75"/>
      <c r="BE147" s="75"/>
    </row>
    <row r="148" spans="1:57" x14ac:dyDescent="0.25">
      <c r="A148" s="17"/>
      <c r="B148"/>
      <c r="C148" s="17"/>
      <c r="D148" s="75"/>
      <c r="E148" s="75"/>
      <c r="F148" s="75"/>
      <c r="G148" s="75"/>
      <c r="H148" s="75"/>
      <c r="I148" s="75"/>
      <c r="J148" s="75"/>
      <c r="K148" s="73"/>
      <c r="L148" s="73"/>
      <c r="M148" s="73"/>
      <c r="N148" s="73"/>
      <c r="O148" s="73"/>
      <c r="P148" s="75"/>
      <c r="Q148" s="75"/>
      <c r="R148" s="75"/>
      <c r="S148" s="73"/>
      <c r="T148" s="74"/>
      <c r="U148" s="74"/>
      <c r="V148" s="74"/>
      <c r="W148" s="74"/>
      <c r="X148" s="75"/>
      <c r="Y148" s="75"/>
      <c r="Z148" s="74"/>
      <c r="AA148" s="74"/>
      <c r="AB148" s="74"/>
      <c r="AC148" s="73"/>
      <c r="AD148" s="74"/>
      <c r="AE148" s="73"/>
      <c r="AF148" s="73"/>
      <c r="AG148" s="75"/>
      <c r="AH148" s="75"/>
      <c r="AI148" s="75"/>
      <c r="AJ148" s="75"/>
      <c r="AK148" s="75"/>
      <c r="AL148" s="75"/>
      <c r="AM148" s="75"/>
      <c r="AN148" s="75"/>
      <c r="AO148" s="74"/>
      <c r="AP148" s="74"/>
      <c r="AQ148" s="74"/>
      <c r="AR148" s="74"/>
      <c r="AS148" s="73"/>
      <c r="AT148" s="74"/>
      <c r="AU148" s="73"/>
      <c r="AV148" s="73"/>
      <c r="AW148" s="75"/>
      <c r="AX148" s="74"/>
      <c r="AY148" s="73"/>
      <c r="AZ148" s="73"/>
      <c r="BA148" s="73"/>
      <c r="BB148" s="74"/>
      <c r="BC148" s="74"/>
      <c r="BD148" s="75"/>
      <c r="BE148" s="75"/>
    </row>
    <row r="149" spans="1:57" x14ac:dyDescent="0.25">
      <c r="A149" s="17"/>
      <c r="B149"/>
      <c r="C149" s="17"/>
      <c r="D149" s="75"/>
      <c r="E149" s="75"/>
      <c r="F149" s="75"/>
      <c r="G149" s="75"/>
      <c r="H149" s="75"/>
      <c r="I149" s="75"/>
      <c r="J149" s="75"/>
      <c r="K149" s="73"/>
      <c r="L149" s="73"/>
      <c r="M149" s="73"/>
      <c r="N149" s="73"/>
      <c r="O149" s="73"/>
      <c r="P149" s="75"/>
      <c r="Q149" s="75"/>
      <c r="R149" s="75"/>
      <c r="S149" s="73"/>
      <c r="T149" s="74"/>
      <c r="U149" s="74"/>
      <c r="V149" s="74"/>
      <c r="W149" s="74"/>
      <c r="X149" s="75"/>
      <c r="Y149" s="75"/>
      <c r="Z149" s="74"/>
      <c r="AA149" s="74"/>
      <c r="AB149" s="74"/>
      <c r="AC149" s="73"/>
      <c r="AD149" s="74"/>
      <c r="AE149" s="73"/>
      <c r="AF149" s="73"/>
      <c r="AG149" s="75"/>
      <c r="AH149" s="75"/>
      <c r="AI149" s="75"/>
      <c r="AJ149" s="75"/>
      <c r="AK149" s="75"/>
      <c r="AL149" s="75"/>
      <c r="AM149" s="75"/>
      <c r="AN149" s="75"/>
      <c r="AO149" s="74"/>
      <c r="AP149" s="74"/>
      <c r="AQ149" s="74"/>
      <c r="AR149" s="74"/>
      <c r="AS149" s="73"/>
      <c r="AT149" s="74"/>
      <c r="AU149" s="73"/>
      <c r="AV149" s="73"/>
      <c r="AW149" s="75"/>
      <c r="AX149" s="74"/>
      <c r="AY149" s="73"/>
      <c r="AZ149" s="73"/>
      <c r="BA149" s="73"/>
      <c r="BB149" s="74"/>
      <c r="BC149" s="74"/>
      <c r="BD149" s="75"/>
      <c r="BE149" s="75"/>
    </row>
    <row r="150" spans="1:57" x14ac:dyDescent="0.25">
      <c r="A150" s="17"/>
      <c r="B150"/>
      <c r="C150" s="17"/>
      <c r="D150" s="75"/>
      <c r="E150" s="75"/>
      <c r="F150" s="75"/>
      <c r="G150" s="75"/>
      <c r="H150" s="75"/>
      <c r="I150" s="75"/>
      <c r="J150" s="75"/>
      <c r="K150" s="73"/>
      <c r="L150" s="73"/>
      <c r="M150" s="73"/>
      <c r="N150" s="73"/>
      <c r="O150" s="73"/>
      <c r="P150" s="75"/>
      <c r="Q150" s="75"/>
      <c r="R150" s="75"/>
      <c r="S150" s="73"/>
      <c r="T150" s="74"/>
      <c r="U150" s="74"/>
      <c r="V150" s="74"/>
      <c r="W150" s="74"/>
      <c r="X150" s="75"/>
      <c r="Y150" s="75"/>
      <c r="Z150" s="74"/>
      <c r="AA150" s="74"/>
      <c r="AB150" s="74"/>
      <c r="AC150" s="73"/>
      <c r="AD150" s="74"/>
      <c r="AE150" s="73"/>
      <c r="AF150" s="73"/>
      <c r="AG150" s="75"/>
      <c r="AH150" s="75"/>
      <c r="AI150" s="75"/>
      <c r="AJ150" s="75"/>
      <c r="AK150" s="75"/>
      <c r="AL150" s="75"/>
      <c r="AM150" s="75"/>
      <c r="AN150" s="75"/>
      <c r="AO150" s="74"/>
      <c r="AP150" s="74"/>
      <c r="AQ150" s="74"/>
      <c r="AR150" s="74"/>
      <c r="AS150" s="73"/>
      <c r="AT150" s="74"/>
      <c r="AU150" s="73"/>
      <c r="AV150" s="73"/>
      <c r="AW150" s="75"/>
      <c r="AX150" s="74"/>
      <c r="AY150" s="73"/>
      <c r="AZ150" s="73"/>
      <c r="BA150" s="73"/>
      <c r="BB150" s="74"/>
      <c r="BC150" s="74"/>
      <c r="BD150" s="75"/>
      <c r="BE150" s="75"/>
    </row>
    <row r="151" spans="1:57" x14ac:dyDescent="0.25">
      <c r="A151" s="17"/>
      <c r="B151"/>
      <c r="C151" s="17"/>
      <c r="D151" s="75"/>
      <c r="E151" s="75"/>
      <c r="F151" s="75"/>
      <c r="G151" s="75"/>
      <c r="H151" s="75"/>
      <c r="I151" s="75"/>
      <c r="J151" s="75"/>
      <c r="K151" s="73"/>
      <c r="L151" s="73"/>
      <c r="M151" s="73"/>
      <c r="N151" s="73"/>
      <c r="O151" s="73"/>
      <c r="P151" s="75"/>
      <c r="Q151" s="75"/>
      <c r="R151" s="75"/>
      <c r="S151" s="73"/>
      <c r="T151" s="74"/>
      <c r="U151" s="74"/>
      <c r="V151" s="74"/>
      <c r="W151" s="74"/>
      <c r="X151" s="75"/>
      <c r="Y151" s="75"/>
      <c r="Z151" s="74"/>
      <c r="AA151" s="74"/>
      <c r="AB151" s="74"/>
      <c r="AC151" s="73"/>
      <c r="AD151" s="74"/>
      <c r="AE151" s="73"/>
      <c r="AF151" s="73"/>
      <c r="AG151" s="75"/>
      <c r="AH151" s="75"/>
      <c r="AI151" s="75"/>
      <c r="AJ151" s="75"/>
      <c r="AK151" s="75"/>
      <c r="AL151" s="75"/>
      <c r="AM151" s="75"/>
      <c r="AN151" s="75"/>
      <c r="AO151" s="74"/>
      <c r="AP151" s="74"/>
      <c r="AQ151" s="74"/>
      <c r="AR151" s="74"/>
      <c r="AS151" s="73"/>
      <c r="AT151" s="74"/>
      <c r="AU151" s="73"/>
      <c r="AV151" s="73"/>
      <c r="AW151" s="75"/>
      <c r="AX151" s="74"/>
      <c r="AY151" s="73"/>
      <c r="AZ151" s="73"/>
      <c r="BA151" s="73"/>
      <c r="BB151" s="74"/>
      <c r="BC151" s="74"/>
      <c r="BD151" s="75"/>
      <c r="BE151" s="75"/>
    </row>
    <row r="152" spans="1:57" x14ac:dyDescent="0.25">
      <c r="A152" s="17"/>
      <c r="B152"/>
      <c r="C152" s="17"/>
      <c r="D152" s="75"/>
      <c r="E152" s="75"/>
      <c r="F152" s="75"/>
      <c r="G152" s="75"/>
      <c r="H152" s="75"/>
      <c r="I152" s="75"/>
      <c r="J152" s="75"/>
      <c r="K152" s="73"/>
      <c r="L152" s="73"/>
      <c r="M152" s="73"/>
      <c r="N152" s="73"/>
      <c r="O152" s="73"/>
      <c r="P152" s="75"/>
      <c r="Q152" s="75"/>
      <c r="R152" s="75"/>
      <c r="S152" s="73"/>
      <c r="T152" s="74"/>
      <c r="U152" s="74"/>
      <c r="V152" s="74"/>
      <c r="W152" s="74"/>
      <c r="X152" s="75"/>
      <c r="Y152" s="75"/>
      <c r="Z152" s="74"/>
      <c r="AA152" s="74"/>
      <c r="AB152" s="74"/>
      <c r="AC152" s="73"/>
      <c r="AD152" s="74"/>
      <c r="AE152" s="73"/>
      <c r="AF152" s="73"/>
      <c r="AG152" s="75"/>
      <c r="AH152" s="75"/>
      <c r="AI152" s="75"/>
      <c r="AJ152" s="75"/>
      <c r="AK152" s="75"/>
      <c r="AL152" s="75"/>
      <c r="AM152" s="75"/>
      <c r="AN152" s="75"/>
      <c r="AO152" s="74"/>
      <c r="AP152" s="74"/>
      <c r="AQ152" s="74"/>
      <c r="AR152" s="74"/>
      <c r="AS152" s="73"/>
      <c r="AT152" s="74"/>
      <c r="AU152" s="73"/>
      <c r="AV152" s="73"/>
      <c r="AW152" s="75"/>
      <c r="AX152" s="74"/>
      <c r="AY152" s="73"/>
      <c r="AZ152" s="73"/>
      <c r="BA152" s="73"/>
      <c r="BB152" s="74"/>
      <c r="BC152" s="74"/>
      <c r="BD152" s="75"/>
      <c r="BE152" s="75"/>
    </row>
    <row r="153" spans="1:57" x14ac:dyDescent="0.25">
      <c r="A153" s="17"/>
      <c r="B153"/>
      <c r="C153" s="17"/>
      <c r="D153" s="75"/>
      <c r="E153" s="75"/>
      <c r="F153" s="75"/>
      <c r="G153" s="75"/>
      <c r="H153" s="75"/>
      <c r="I153" s="75"/>
      <c r="J153" s="75"/>
      <c r="K153" s="73"/>
      <c r="L153" s="73"/>
      <c r="M153" s="73"/>
      <c r="N153" s="73"/>
      <c r="O153" s="73"/>
      <c r="P153" s="75"/>
      <c r="Q153" s="75"/>
      <c r="R153" s="75"/>
      <c r="S153" s="73"/>
      <c r="T153" s="74"/>
      <c r="U153" s="74"/>
      <c r="V153" s="74"/>
      <c r="W153" s="74"/>
      <c r="X153" s="75"/>
      <c r="Y153" s="75"/>
      <c r="Z153" s="74"/>
      <c r="AA153" s="74"/>
      <c r="AB153" s="74"/>
      <c r="AC153" s="73"/>
      <c r="AD153" s="74"/>
      <c r="AE153" s="73"/>
      <c r="AF153" s="73"/>
      <c r="AG153" s="75"/>
      <c r="AH153" s="75"/>
      <c r="AI153" s="75"/>
      <c r="AJ153" s="75"/>
      <c r="AK153" s="75"/>
      <c r="AL153" s="75"/>
      <c r="AM153" s="75"/>
      <c r="AN153" s="75"/>
      <c r="AO153" s="74"/>
      <c r="AP153" s="74"/>
      <c r="AQ153" s="74"/>
      <c r="AR153" s="74"/>
      <c r="AS153" s="73"/>
      <c r="AT153" s="74"/>
      <c r="AU153" s="73"/>
      <c r="AV153" s="73"/>
      <c r="AW153" s="75"/>
      <c r="AX153" s="74"/>
      <c r="AY153" s="73"/>
      <c r="AZ153" s="73"/>
      <c r="BA153" s="73"/>
      <c r="BB153" s="74"/>
      <c r="BC153" s="74"/>
      <c r="BD153" s="75"/>
      <c r="BE153" s="75"/>
    </row>
    <row r="154" spans="1:57" x14ac:dyDescent="0.25">
      <c r="A154" s="17"/>
      <c r="B154"/>
      <c r="C154" s="17"/>
      <c r="D154" s="75"/>
      <c r="E154" s="75"/>
      <c r="F154" s="75"/>
      <c r="G154" s="75"/>
      <c r="H154" s="75"/>
      <c r="I154" s="75"/>
      <c r="J154" s="75"/>
      <c r="K154" s="73"/>
      <c r="L154" s="73"/>
      <c r="M154" s="73"/>
      <c r="N154" s="73"/>
      <c r="O154" s="73"/>
      <c r="P154" s="75"/>
      <c r="Q154" s="75"/>
      <c r="R154" s="75"/>
      <c r="S154" s="73"/>
      <c r="T154" s="74"/>
      <c r="U154" s="74"/>
      <c r="V154" s="74"/>
      <c r="W154" s="74"/>
      <c r="X154" s="75"/>
      <c r="Y154" s="75"/>
      <c r="Z154" s="74"/>
      <c r="AA154" s="74"/>
      <c r="AB154" s="74"/>
      <c r="AC154" s="73"/>
      <c r="AD154" s="74"/>
      <c r="AE154" s="73"/>
      <c r="AF154" s="73"/>
      <c r="AG154" s="75"/>
      <c r="AH154" s="75"/>
      <c r="AI154" s="75"/>
      <c r="AJ154" s="75"/>
      <c r="AK154" s="75"/>
      <c r="AL154" s="75"/>
      <c r="AM154" s="75"/>
      <c r="AN154" s="75"/>
      <c r="AO154" s="74"/>
      <c r="AP154" s="74"/>
      <c r="AQ154" s="74"/>
      <c r="AR154" s="74"/>
      <c r="AS154" s="73"/>
      <c r="AT154" s="74"/>
      <c r="AU154" s="73"/>
      <c r="AV154" s="73"/>
      <c r="AW154" s="75"/>
      <c r="AX154" s="74"/>
      <c r="AY154" s="73"/>
      <c r="AZ154" s="73"/>
      <c r="BA154" s="73"/>
      <c r="BB154" s="74"/>
      <c r="BC154" s="74"/>
      <c r="BD154" s="75"/>
      <c r="BE154" s="75"/>
    </row>
    <row r="155" spans="1:57" x14ac:dyDescent="0.25">
      <c r="A155" s="17"/>
      <c r="B155"/>
      <c r="C155" s="17"/>
      <c r="D155" s="75"/>
      <c r="E155" s="75"/>
      <c r="F155" s="75"/>
      <c r="G155" s="75"/>
      <c r="H155" s="75"/>
      <c r="I155" s="75"/>
      <c r="J155" s="75"/>
      <c r="K155" s="73"/>
      <c r="L155" s="73"/>
      <c r="M155" s="73"/>
      <c r="N155" s="73"/>
      <c r="O155" s="73"/>
      <c r="P155" s="75"/>
      <c r="Q155" s="75"/>
      <c r="R155" s="75"/>
      <c r="S155" s="73"/>
      <c r="T155" s="74"/>
      <c r="U155" s="74"/>
      <c r="V155" s="74"/>
      <c r="W155" s="74"/>
      <c r="X155" s="75"/>
      <c r="Y155" s="75"/>
      <c r="Z155" s="74"/>
      <c r="AA155" s="74"/>
      <c r="AB155" s="74"/>
      <c r="AC155" s="73"/>
      <c r="AD155" s="74"/>
      <c r="AE155" s="73"/>
      <c r="AF155" s="73"/>
      <c r="AG155" s="75"/>
      <c r="AH155" s="75"/>
      <c r="AI155" s="75"/>
      <c r="AJ155" s="75"/>
      <c r="AK155" s="75"/>
      <c r="AL155" s="75"/>
      <c r="AM155" s="75"/>
      <c r="AN155" s="75"/>
      <c r="AO155" s="74"/>
      <c r="AP155" s="74"/>
      <c r="AQ155" s="74"/>
      <c r="AR155" s="74"/>
      <c r="AS155" s="73"/>
      <c r="AT155" s="74"/>
      <c r="AU155" s="73"/>
      <c r="AV155" s="73"/>
      <c r="AW155" s="75"/>
      <c r="AX155" s="74"/>
      <c r="AY155" s="73"/>
      <c r="AZ155" s="73"/>
      <c r="BA155" s="73"/>
      <c r="BB155" s="74"/>
      <c r="BC155" s="74"/>
      <c r="BD155" s="75"/>
      <c r="BE155" s="75"/>
    </row>
    <row r="156" spans="1:57" x14ac:dyDescent="0.25">
      <c r="A156" s="17"/>
      <c r="B156"/>
      <c r="C156" s="17"/>
      <c r="D156" s="75"/>
      <c r="E156" s="75"/>
      <c r="F156" s="75"/>
      <c r="G156" s="75"/>
      <c r="H156" s="75"/>
      <c r="I156" s="75"/>
      <c r="J156" s="75"/>
      <c r="K156" s="73"/>
      <c r="L156" s="73"/>
      <c r="M156" s="73"/>
      <c r="N156" s="73"/>
      <c r="O156" s="73"/>
      <c r="P156" s="75"/>
      <c r="Q156" s="75"/>
      <c r="R156" s="75"/>
      <c r="S156" s="73"/>
      <c r="T156" s="74"/>
      <c r="U156" s="74"/>
      <c r="V156" s="74"/>
      <c r="W156" s="74"/>
      <c r="X156" s="75"/>
      <c r="Y156" s="75"/>
      <c r="Z156" s="74"/>
      <c r="AA156" s="74"/>
      <c r="AB156" s="74"/>
      <c r="AC156" s="73"/>
      <c r="AD156" s="74"/>
      <c r="AE156" s="73"/>
      <c r="AF156" s="73"/>
      <c r="AG156" s="75"/>
      <c r="AH156" s="75"/>
      <c r="AI156" s="75"/>
      <c r="AJ156" s="75"/>
      <c r="AK156" s="75"/>
      <c r="AL156" s="75"/>
      <c r="AM156" s="75"/>
      <c r="AN156" s="75"/>
      <c r="AO156" s="74"/>
      <c r="AP156" s="74"/>
      <c r="AQ156" s="74"/>
      <c r="AR156" s="74"/>
      <c r="AS156" s="73"/>
      <c r="AT156" s="74"/>
      <c r="AU156" s="73"/>
      <c r="AV156" s="73"/>
      <c r="AW156" s="75"/>
      <c r="AX156" s="74"/>
      <c r="AY156" s="73"/>
      <c r="AZ156" s="73"/>
      <c r="BA156" s="73"/>
      <c r="BB156" s="74"/>
      <c r="BC156" s="74"/>
      <c r="BD156" s="75"/>
      <c r="BE156" s="75"/>
    </row>
    <row r="157" spans="1:57" x14ac:dyDescent="0.25">
      <c r="A157" s="17"/>
      <c r="B157"/>
      <c r="C157" s="17"/>
      <c r="D157" s="75"/>
      <c r="E157" s="75"/>
      <c r="F157" s="75"/>
      <c r="G157" s="75"/>
      <c r="H157" s="75"/>
      <c r="I157" s="75"/>
      <c r="J157" s="75"/>
      <c r="K157" s="73"/>
      <c r="L157" s="73"/>
      <c r="M157" s="73"/>
      <c r="N157" s="73"/>
      <c r="O157" s="73"/>
      <c r="P157" s="75"/>
      <c r="Q157" s="75"/>
      <c r="R157" s="75"/>
      <c r="S157" s="73"/>
      <c r="T157" s="74"/>
      <c r="U157" s="74"/>
      <c r="V157" s="74"/>
      <c r="W157" s="74"/>
      <c r="X157" s="75"/>
      <c r="Y157" s="75"/>
      <c r="Z157" s="74"/>
      <c r="AA157" s="74"/>
      <c r="AB157" s="74"/>
      <c r="AC157" s="73"/>
      <c r="AD157" s="74"/>
      <c r="AE157" s="73"/>
      <c r="AF157" s="73"/>
      <c r="AG157" s="75"/>
      <c r="AH157" s="75"/>
      <c r="AI157" s="75"/>
      <c r="AJ157" s="75"/>
      <c r="AK157" s="75"/>
      <c r="AL157" s="75"/>
      <c r="AM157" s="75"/>
      <c r="AN157" s="75"/>
      <c r="AO157" s="74"/>
      <c r="AP157" s="74"/>
      <c r="AQ157" s="74"/>
      <c r="AR157" s="74"/>
      <c r="AS157" s="73"/>
      <c r="AT157" s="74"/>
      <c r="AU157" s="73"/>
      <c r="AV157" s="73"/>
      <c r="AW157" s="75"/>
      <c r="AX157" s="74"/>
      <c r="AY157" s="73"/>
      <c r="AZ157" s="73"/>
      <c r="BA157" s="73"/>
      <c r="BB157" s="74"/>
      <c r="BC157" s="74"/>
      <c r="BD157" s="75"/>
      <c r="BE157" s="75"/>
    </row>
    <row r="158" spans="1:57" x14ac:dyDescent="0.25">
      <c r="A158" s="17"/>
      <c r="B158"/>
      <c r="C158" s="17"/>
      <c r="D158" s="75"/>
      <c r="E158" s="75"/>
      <c r="F158" s="75"/>
      <c r="G158" s="75"/>
      <c r="H158" s="75"/>
      <c r="I158" s="75"/>
      <c r="J158" s="75"/>
      <c r="K158" s="73"/>
      <c r="L158" s="73"/>
      <c r="M158" s="73"/>
      <c r="N158" s="73"/>
      <c r="O158" s="73"/>
      <c r="P158" s="75"/>
      <c r="Q158" s="75"/>
      <c r="R158" s="75"/>
      <c r="S158" s="73"/>
      <c r="T158" s="74"/>
      <c r="U158" s="74"/>
      <c r="V158" s="74"/>
      <c r="W158" s="74"/>
      <c r="X158" s="75"/>
      <c r="Y158" s="75"/>
      <c r="Z158" s="74"/>
      <c r="AA158" s="74"/>
      <c r="AB158" s="74"/>
      <c r="AC158" s="73"/>
      <c r="AD158" s="74"/>
      <c r="AE158" s="73"/>
      <c r="AF158" s="73"/>
      <c r="AG158" s="75"/>
      <c r="AH158" s="75"/>
      <c r="AI158" s="75"/>
      <c r="AJ158" s="75"/>
      <c r="AK158" s="75"/>
      <c r="AL158" s="75"/>
      <c r="AM158" s="75"/>
      <c r="AN158" s="75"/>
      <c r="AO158" s="74"/>
      <c r="AP158" s="74"/>
      <c r="AQ158" s="74"/>
      <c r="AR158" s="74"/>
      <c r="AS158" s="73"/>
      <c r="AT158" s="74"/>
      <c r="AU158" s="73"/>
      <c r="AV158" s="73"/>
      <c r="AW158" s="75"/>
      <c r="AX158" s="74"/>
      <c r="AY158" s="73"/>
      <c r="AZ158" s="73"/>
      <c r="BA158" s="73"/>
      <c r="BB158" s="74"/>
      <c r="BC158" s="74"/>
      <c r="BD158" s="75"/>
      <c r="BE158" s="75"/>
    </row>
    <row r="159" spans="1:57" x14ac:dyDescent="0.25">
      <c r="A159" s="17"/>
      <c r="B159"/>
      <c r="C159" s="17"/>
      <c r="D159" s="75"/>
      <c r="E159" s="75"/>
      <c r="F159" s="75"/>
      <c r="G159" s="75"/>
      <c r="H159" s="75"/>
      <c r="I159" s="75"/>
      <c r="J159" s="75"/>
      <c r="K159" s="73"/>
      <c r="L159" s="73"/>
      <c r="M159" s="73"/>
      <c r="N159" s="73"/>
      <c r="O159" s="73"/>
      <c r="P159" s="75"/>
      <c r="Q159" s="75"/>
      <c r="R159" s="75"/>
      <c r="S159" s="73"/>
      <c r="T159" s="74"/>
      <c r="U159" s="74"/>
      <c r="V159" s="74"/>
      <c r="W159" s="74"/>
      <c r="X159" s="75"/>
      <c r="Y159" s="75"/>
      <c r="Z159" s="74"/>
      <c r="AA159" s="74"/>
      <c r="AB159" s="74"/>
      <c r="AC159" s="73"/>
      <c r="AD159" s="74"/>
      <c r="AE159" s="73"/>
      <c r="AF159" s="73"/>
      <c r="AG159" s="75"/>
      <c r="AH159" s="75"/>
      <c r="AI159" s="75"/>
      <c r="AJ159" s="75"/>
      <c r="AK159" s="75"/>
      <c r="AL159" s="75"/>
      <c r="AM159" s="75"/>
      <c r="AN159" s="75"/>
      <c r="AO159" s="74"/>
      <c r="AP159" s="74"/>
      <c r="AQ159" s="74"/>
      <c r="AR159" s="74"/>
      <c r="AS159" s="73"/>
      <c r="AT159" s="74"/>
      <c r="AU159" s="73"/>
      <c r="AV159" s="73"/>
      <c r="AW159" s="75"/>
      <c r="AX159" s="74"/>
      <c r="AY159" s="73"/>
      <c r="AZ159" s="73"/>
      <c r="BA159" s="73"/>
      <c r="BB159" s="74"/>
      <c r="BC159" s="74"/>
      <c r="BD159" s="75"/>
      <c r="BE159" s="75"/>
    </row>
    <row r="160" spans="1:57" x14ac:dyDescent="0.25">
      <c r="A160" s="17"/>
      <c r="B160"/>
      <c r="C160" s="17"/>
      <c r="D160" s="75"/>
      <c r="E160" s="75"/>
      <c r="F160" s="75"/>
      <c r="G160" s="75"/>
      <c r="H160" s="75"/>
      <c r="I160" s="75"/>
      <c r="J160" s="75"/>
      <c r="K160" s="73"/>
      <c r="L160" s="73"/>
      <c r="M160" s="73"/>
      <c r="N160" s="73"/>
      <c r="O160" s="73"/>
      <c r="P160" s="75"/>
      <c r="Q160" s="75"/>
      <c r="R160" s="75"/>
      <c r="S160" s="73"/>
      <c r="T160" s="74"/>
      <c r="U160" s="74"/>
      <c r="V160" s="74"/>
      <c r="W160" s="74"/>
      <c r="X160" s="75"/>
      <c r="Y160" s="75"/>
      <c r="Z160" s="74"/>
      <c r="AA160" s="74"/>
      <c r="AB160" s="74"/>
      <c r="AC160" s="73"/>
      <c r="AD160" s="74"/>
      <c r="AE160" s="73"/>
      <c r="AF160" s="73"/>
      <c r="AG160" s="75"/>
      <c r="AH160" s="75"/>
      <c r="AI160" s="75"/>
      <c r="AJ160" s="75"/>
      <c r="AK160" s="75"/>
      <c r="AL160" s="75"/>
      <c r="AM160" s="75"/>
      <c r="AN160" s="75"/>
      <c r="AO160" s="74"/>
      <c r="AP160" s="74"/>
      <c r="AQ160" s="74"/>
      <c r="AR160" s="74"/>
      <c r="AS160" s="73"/>
      <c r="AT160" s="74"/>
      <c r="AU160" s="73"/>
      <c r="AV160" s="73"/>
      <c r="AW160" s="75"/>
      <c r="AX160" s="74"/>
      <c r="AY160" s="73"/>
      <c r="AZ160" s="73"/>
      <c r="BA160" s="73"/>
      <c r="BB160" s="74"/>
      <c r="BC160" s="74"/>
      <c r="BD160" s="75"/>
      <c r="BE160" s="75"/>
    </row>
    <row r="161" spans="1:57" x14ac:dyDescent="0.25">
      <c r="A161" s="17"/>
      <c r="B161"/>
      <c r="C161" s="17"/>
      <c r="D161" s="75"/>
      <c r="E161" s="75"/>
      <c r="F161" s="75"/>
      <c r="G161" s="75"/>
      <c r="H161" s="75"/>
      <c r="I161" s="75"/>
      <c r="J161" s="75"/>
      <c r="K161" s="73"/>
      <c r="L161" s="73"/>
      <c r="M161" s="73"/>
      <c r="N161" s="73"/>
      <c r="O161" s="73"/>
      <c r="P161" s="75"/>
      <c r="Q161" s="75"/>
      <c r="R161" s="75"/>
      <c r="S161" s="73"/>
      <c r="T161" s="74"/>
      <c r="U161" s="74"/>
      <c r="V161" s="74"/>
      <c r="W161" s="74"/>
      <c r="X161" s="75"/>
      <c r="Y161" s="75"/>
      <c r="Z161" s="74"/>
      <c r="AA161" s="74"/>
      <c r="AB161" s="74"/>
      <c r="AC161" s="73"/>
      <c r="AD161" s="74"/>
      <c r="AE161" s="73"/>
      <c r="AF161" s="73"/>
      <c r="AG161" s="75"/>
      <c r="AH161" s="75"/>
      <c r="AI161" s="75"/>
      <c r="AJ161" s="75"/>
      <c r="AK161" s="75"/>
      <c r="AL161" s="75"/>
      <c r="AM161" s="75"/>
      <c r="AN161" s="75"/>
      <c r="AO161" s="74"/>
      <c r="AP161" s="74"/>
      <c r="AQ161" s="74"/>
      <c r="AR161" s="74"/>
      <c r="AS161" s="73"/>
      <c r="AT161" s="74"/>
      <c r="AU161" s="73"/>
      <c r="AV161" s="73"/>
      <c r="AW161" s="75"/>
      <c r="AX161" s="74"/>
      <c r="AY161" s="73"/>
      <c r="AZ161" s="73"/>
      <c r="BA161" s="73"/>
      <c r="BB161" s="74"/>
      <c r="BC161" s="74"/>
      <c r="BD161" s="75"/>
      <c r="BE161" s="75"/>
    </row>
    <row r="162" spans="1:57" x14ac:dyDescent="0.25">
      <c r="A162" s="17"/>
      <c r="B162"/>
      <c r="C162" s="17"/>
      <c r="D162" s="75"/>
      <c r="E162" s="75"/>
      <c r="F162" s="75"/>
      <c r="G162" s="75"/>
      <c r="H162" s="75"/>
      <c r="I162" s="75"/>
      <c r="J162" s="75"/>
      <c r="K162" s="73"/>
      <c r="L162" s="73"/>
      <c r="M162" s="73"/>
      <c r="N162" s="73"/>
      <c r="O162" s="73"/>
      <c r="P162" s="75"/>
      <c r="Q162" s="75"/>
      <c r="R162" s="75"/>
      <c r="S162" s="73"/>
      <c r="T162" s="74"/>
      <c r="U162" s="74"/>
      <c r="V162" s="74"/>
      <c r="W162" s="74"/>
      <c r="X162" s="75"/>
      <c r="Y162" s="75"/>
      <c r="Z162" s="74"/>
      <c r="AA162" s="74"/>
      <c r="AB162" s="74"/>
      <c r="AC162" s="73"/>
      <c r="AD162" s="74"/>
      <c r="AE162" s="73"/>
      <c r="AF162" s="73"/>
      <c r="AG162" s="75"/>
      <c r="AH162" s="75"/>
      <c r="AI162" s="75"/>
      <c r="AJ162" s="75"/>
      <c r="AK162" s="75"/>
      <c r="AL162" s="75"/>
      <c r="AM162" s="75"/>
      <c r="AN162" s="75"/>
      <c r="AO162" s="74"/>
      <c r="AP162" s="74"/>
      <c r="AQ162" s="74"/>
      <c r="AR162" s="74"/>
      <c r="AS162" s="73"/>
      <c r="AT162" s="74"/>
      <c r="AU162" s="73"/>
      <c r="AV162" s="73"/>
      <c r="AW162" s="75"/>
      <c r="AX162" s="74"/>
      <c r="AY162" s="73"/>
      <c r="AZ162" s="73"/>
      <c r="BA162" s="73"/>
      <c r="BB162" s="74"/>
      <c r="BC162" s="74"/>
      <c r="BD162" s="75"/>
      <c r="BE162" s="75"/>
    </row>
    <row r="163" spans="1:57" x14ac:dyDescent="0.25">
      <c r="A163" s="17"/>
      <c r="B163"/>
      <c r="C163" s="17"/>
      <c r="D163" s="75"/>
      <c r="E163" s="75"/>
      <c r="F163" s="75"/>
      <c r="G163" s="75"/>
      <c r="H163" s="75"/>
      <c r="I163" s="75"/>
      <c r="J163" s="75"/>
      <c r="K163" s="73"/>
      <c r="L163" s="73"/>
      <c r="M163" s="73"/>
      <c r="N163" s="73"/>
      <c r="O163" s="73"/>
      <c r="P163" s="75"/>
      <c r="Q163" s="75"/>
      <c r="R163" s="75"/>
      <c r="S163" s="73"/>
      <c r="T163" s="74"/>
      <c r="U163" s="74"/>
      <c r="V163" s="74"/>
      <c r="W163" s="74"/>
      <c r="X163" s="75"/>
      <c r="Y163" s="75"/>
      <c r="Z163" s="74"/>
      <c r="AA163" s="74"/>
      <c r="AB163" s="74"/>
      <c r="AC163" s="73"/>
      <c r="AD163" s="74"/>
      <c r="AE163" s="73"/>
      <c r="AF163" s="73"/>
      <c r="AG163" s="75"/>
      <c r="AH163" s="75"/>
      <c r="AI163" s="75"/>
      <c r="AJ163" s="75"/>
      <c r="AK163" s="75"/>
      <c r="AL163" s="75"/>
      <c r="AM163" s="75"/>
      <c r="AN163" s="75"/>
      <c r="AO163" s="74"/>
      <c r="AP163" s="74"/>
      <c r="AQ163" s="74"/>
      <c r="AR163" s="74"/>
      <c r="AS163" s="73"/>
      <c r="AT163" s="74"/>
      <c r="AU163" s="73"/>
      <c r="AV163" s="73"/>
      <c r="AW163" s="75"/>
      <c r="AX163" s="74"/>
      <c r="AY163" s="73"/>
      <c r="AZ163" s="73"/>
      <c r="BA163" s="73"/>
      <c r="BB163" s="74"/>
      <c r="BC163" s="74"/>
      <c r="BD163" s="75"/>
      <c r="BE163" s="75"/>
    </row>
    <row r="164" spans="1:57" x14ac:dyDescent="0.25">
      <c r="A164" s="17"/>
      <c r="B164"/>
      <c r="C164" s="17"/>
      <c r="D164" s="75"/>
      <c r="E164" s="75"/>
      <c r="F164" s="75"/>
      <c r="G164" s="75"/>
      <c r="H164" s="75"/>
      <c r="I164" s="75"/>
      <c r="J164" s="75"/>
      <c r="K164" s="73"/>
      <c r="L164" s="73"/>
      <c r="M164" s="73"/>
      <c r="N164" s="73"/>
      <c r="O164" s="73"/>
      <c r="P164" s="75"/>
      <c r="Q164" s="75"/>
      <c r="R164" s="75"/>
      <c r="S164" s="73"/>
      <c r="T164" s="74"/>
      <c r="U164" s="74"/>
      <c r="V164" s="74"/>
      <c r="W164" s="74"/>
      <c r="X164" s="75"/>
      <c r="Y164" s="75"/>
      <c r="Z164" s="74"/>
      <c r="AA164" s="74"/>
      <c r="AB164" s="74"/>
      <c r="AC164" s="73"/>
      <c r="AD164" s="74"/>
      <c r="AE164" s="73"/>
      <c r="AF164" s="73"/>
      <c r="AG164" s="75"/>
      <c r="AH164" s="75"/>
      <c r="AI164" s="75"/>
      <c r="AJ164" s="75"/>
      <c r="AK164" s="75"/>
      <c r="AL164" s="75"/>
      <c r="AM164" s="75"/>
      <c r="AN164" s="75"/>
      <c r="AO164" s="74"/>
      <c r="AP164" s="74"/>
      <c r="AQ164" s="74"/>
      <c r="AR164" s="74"/>
      <c r="AS164" s="73"/>
      <c r="AT164" s="74"/>
      <c r="AU164" s="73"/>
      <c r="AV164" s="73"/>
      <c r="AW164" s="75"/>
      <c r="AX164" s="74"/>
      <c r="AY164" s="73"/>
      <c r="AZ164" s="73"/>
      <c r="BA164" s="73"/>
      <c r="BB164" s="74"/>
      <c r="BC164" s="74"/>
      <c r="BD164" s="75"/>
      <c r="BE164" s="75"/>
    </row>
    <row r="165" spans="1:57" x14ac:dyDescent="0.25">
      <c r="A165" s="17"/>
      <c r="B165"/>
      <c r="C165" s="17"/>
      <c r="D165" s="75"/>
      <c r="E165" s="75"/>
      <c r="F165" s="75"/>
      <c r="G165" s="75"/>
      <c r="H165" s="75"/>
      <c r="I165" s="75"/>
      <c r="J165" s="75"/>
      <c r="K165" s="73"/>
      <c r="L165" s="73"/>
      <c r="M165" s="73"/>
      <c r="N165" s="73"/>
      <c r="O165" s="73"/>
      <c r="P165" s="75"/>
      <c r="Q165" s="75"/>
      <c r="R165" s="75"/>
      <c r="S165" s="73"/>
      <c r="T165" s="74"/>
      <c r="U165" s="74"/>
      <c r="V165" s="74"/>
      <c r="W165" s="74"/>
      <c r="X165" s="75"/>
      <c r="Y165" s="75"/>
      <c r="Z165" s="74"/>
      <c r="AA165" s="74"/>
      <c r="AB165" s="74"/>
      <c r="AC165" s="73"/>
      <c r="AD165" s="74"/>
      <c r="AE165" s="73"/>
      <c r="AF165" s="73"/>
      <c r="AG165" s="75"/>
      <c r="AH165" s="75"/>
      <c r="AI165" s="75"/>
      <c r="AJ165" s="75"/>
      <c r="AK165" s="75"/>
      <c r="AL165" s="75"/>
      <c r="AM165" s="75"/>
      <c r="AN165" s="75"/>
      <c r="AO165" s="74"/>
      <c r="AP165" s="74"/>
      <c r="AQ165" s="74"/>
      <c r="AR165" s="74"/>
      <c r="AS165" s="73"/>
      <c r="AT165" s="74"/>
      <c r="AU165" s="73"/>
      <c r="AV165" s="73"/>
      <c r="AW165" s="75"/>
      <c r="AX165" s="74"/>
      <c r="AY165" s="73"/>
      <c r="AZ165" s="73"/>
      <c r="BA165" s="73"/>
      <c r="BB165" s="74"/>
      <c r="BC165" s="74"/>
      <c r="BD165" s="75"/>
      <c r="BE165" s="75"/>
    </row>
    <row r="166" spans="1:57" x14ac:dyDescent="0.25">
      <c r="A166" s="17"/>
      <c r="B166"/>
      <c r="C166" s="17"/>
      <c r="D166" s="75"/>
      <c r="E166" s="75"/>
      <c r="F166" s="75"/>
      <c r="G166" s="75"/>
      <c r="H166" s="75"/>
      <c r="I166" s="75"/>
      <c r="J166" s="75"/>
      <c r="K166" s="73"/>
      <c r="L166" s="73"/>
      <c r="M166" s="73"/>
      <c r="N166" s="73"/>
      <c r="O166" s="73"/>
      <c r="P166" s="75"/>
      <c r="Q166" s="75"/>
      <c r="R166" s="75"/>
      <c r="S166" s="73"/>
      <c r="T166" s="74"/>
      <c r="U166" s="74"/>
      <c r="V166" s="74"/>
      <c r="W166" s="74"/>
      <c r="X166" s="75"/>
      <c r="Y166" s="75"/>
      <c r="Z166" s="74"/>
      <c r="AA166" s="74"/>
      <c r="AB166" s="74"/>
      <c r="AC166" s="73"/>
      <c r="AD166" s="74"/>
      <c r="AE166" s="73"/>
      <c r="AF166" s="73"/>
      <c r="AG166" s="75"/>
      <c r="AH166" s="75"/>
      <c r="AI166" s="75"/>
      <c r="AJ166" s="75"/>
      <c r="AK166" s="75"/>
      <c r="AL166" s="75"/>
      <c r="AM166" s="75"/>
      <c r="AN166" s="75"/>
      <c r="AO166" s="74"/>
      <c r="AP166" s="74"/>
      <c r="AQ166" s="74"/>
      <c r="AR166" s="74"/>
      <c r="AS166" s="73"/>
      <c r="AT166" s="74"/>
      <c r="AU166" s="73"/>
      <c r="AV166" s="73"/>
      <c r="AW166" s="75"/>
      <c r="AX166" s="74"/>
      <c r="AY166" s="73"/>
      <c r="AZ166" s="73"/>
      <c r="BA166" s="73"/>
      <c r="BB166" s="74"/>
      <c r="BC166" s="74"/>
      <c r="BD166" s="75"/>
      <c r="BE166" s="75"/>
    </row>
    <row r="167" spans="1:57" x14ac:dyDescent="0.25">
      <c r="A167" s="17"/>
      <c r="B167"/>
      <c r="C167" s="17"/>
      <c r="D167" s="75"/>
      <c r="E167" s="75"/>
      <c r="F167" s="75"/>
      <c r="G167" s="75"/>
      <c r="H167" s="75"/>
      <c r="I167" s="75"/>
      <c r="J167" s="75"/>
      <c r="K167" s="73"/>
      <c r="L167" s="73"/>
      <c r="M167" s="73"/>
      <c r="N167" s="73"/>
      <c r="O167" s="73"/>
      <c r="P167" s="75"/>
      <c r="Q167" s="75"/>
      <c r="R167" s="75"/>
      <c r="S167" s="73"/>
      <c r="T167" s="74"/>
      <c r="U167" s="74"/>
      <c r="V167" s="74"/>
      <c r="W167" s="74"/>
      <c r="X167" s="75"/>
      <c r="Y167" s="75"/>
      <c r="Z167" s="74"/>
      <c r="AA167" s="74"/>
      <c r="AB167" s="74"/>
      <c r="AC167" s="73"/>
      <c r="AD167" s="74"/>
      <c r="AE167" s="73"/>
      <c r="AF167" s="73"/>
      <c r="AG167" s="75"/>
      <c r="AH167" s="75"/>
      <c r="AI167" s="75"/>
      <c r="AJ167" s="75"/>
      <c r="AK167" s="75"/>
      <c r="AL167" s="75"/>
      <c r="AM167" s="75"/>
      <c r="AN167" s="75"/>
      <c r="AO167" s="74"/>
      <c r="AP167" s="74"/>
      <c r="AQ167" s="74"/>
      <c r="AR167" s="74"/>
      <c r="AS167" s="73"/>
      <c r="AT167" s="74"/>
      <c r="AU167" s="73"/>
      <c r="AV167" s="73"/>
      <c r="AW167" s="75"/>
      <c r="AX167" s="74"/>
      <c r="AY167" s="73"/>
      <c r="AZ167" s="73"/>
      <c r="BA167" s="73"/>
      <c r="BB167" s="74"/>
      <c r="BC167" s="74"/>
      <c r="BD167" s="75"/>
      <c r="BE167" s="75"/>
    </row>
    <row r="168" spans="1:57" x14ac:dyDescent="0.25">
      <c r="A168" s="17"/>
      <c r="B168"/>
      <c r="C168" s="17"/>
      <c r="D168" s="75"/>
      <c r="E168" s="75"/>
      <c r="F168" s="75"/>
      <c r="G168" s="75"/>
      <c r="H168" s="75"/>
      <c r="I168" s="75"/>
      <c r="J168" s="75"/>
      <c r="K168" s="73"/>
      <c r="L168" s="73"/>
      <c r="M168" s="73"/>
      <c r="N168" s="73"/>
      <c r="O168" s="73"/>
      <c r="P168" s="75"/>
      <c r="Q168" s="75"/>
      <c r="R168" s="75"/>
      <c r="S168" s="73"/>
      <c r="T168" s="74"/>
      <c r="U168" s="74"/>
      <c r="V168" s="74"/>
      <c r="W168" s="74"/>
      <c r="X168" s="75"/>
      <c r="Y168" s="75"/>
      <c r="Z168" s="74"/>
      <c r="AA168" s="74"/>
      <c r="AB168" s="74"/>
      <c r="AC168" s="73"/>
      <c r="AD168" s="74"/>
      <c r="AE168" s="73"/>
      <c r="AF168" s="73"/>
      <c r="AG168" s="75"/>
      <c r="AH168" s="75"/>
      <c r="AI168" s="75"/>
      <c r="AJ168" s="75"/>
      <c r="AK168" s="75"/>
      <c r="AL168" s="75"/>
      <c r="AM168" s="75"/>
      <c r="AN168" s="75"/>
      <c r="AO168" s="74"/>
      <c r="AP168" s="74"/>
      <c r="AQ168" s="74"/>
      <c r="AR168" s="74"/>
      <c r="AS168" s="73"/>
      <c r="AT168" s="74"/>
      <c r="AU168" s="73"/>
      <c r="AV168" s="73"/>
      <c r="AW168" s="75"/>
      <c r="AX168" s="74"/>
      <c r="AY168" s="73"/>
      <c r="AZ168" s="73"/>
      <c r="BA168" s="73"/>
      <c r="BB168" s="74"/>
      <c r="BC168" s="74"/>
      <c r="BD168" s="75"/>
      <c r="BE168" s="75"/>
    </row>
    <row r="169" spans="1:57" x14ac:dyDescent="0.25">
      <c r="A169" s="17"/>
      <c r="B169"/>
      <c r="C169" s="17"/>
      <c r="D169" s="75"/>
      <c r="E169" s="75"/>
      <c r="F169" s="75"/>
      <c r="G169" s="75"/>
      <c r="H169" s="75"/>
      <c r="I169" s="75"/>
      <c r="J169" s="75"/>
      <c r="K169" s="73"/>
      <c r="L169" s="73"/>
      <c r="M169" s="73"/>
      <c r="N169" s="73"/>
      <c r="O169" s="73"/>
      <c r="P169" s="75"/>
      <c r="Q169" s="75"/>
      <c r="R169" s="75"/>
      <c r="S169" s="73"/>
      <c r="T169" s="74"/>
      <c r="U169" s="74"/>
      <c r="V169" s="74"/>
      <c r="W169" s="74"/>
      <c r="X169" s="75"/>
      <c r="Y169" s="75"/>
      <c r="Z169" s="74"/>
      <c r="AA169" s="74"/>
      <c r="AB169" s="74"/>
      <c r="AC169" s="73"/>
      <c r="AD169" s="74"/>
      <c r="AE169" s="73"/>
      <c r="AF169" s="73"/>
      <c r="AG169" s="75"/>
      <c r="AH169" s="75"/>
      <c r="AI169" s="75"/>
      <c r="AJ169" s="75"/>
      <c r="AK169" s="75"/>
      <c r="AL169" s="75"/>
      <c r="AM169" s="75"/>
      <c r="AN169" s="75"/>
      <c r="AO169" s="74"/>
      <c r="AP169" s="74"/>
      <c r="AQ169" s="74"/>
      <c r="AR169" s="74"/>
      <c r="AS169" s="73"/>
      <c r="AT169" s="74"/>
      <c r="AU169" s="73"/>
      <c r="AV169" s="73"/>
      <c r="AW169" s="75"/>
      <c r="AX169" s="74"/>
      <c r="AY169" s="73"/>
      <c r="AZ169" s="73"/>
      <c r="BA169" s="73"/>
      <c r="BB169" s="74"/>
      <c r="BC169" s="74"/>
      <c r="BD169" s="75"/>
      <c r="BE169" s="75"/>
    </row>
    <row r="170" spans="1:57" x14ac:dyDescent="0.25">
      <c r="A170" s="17"/>
      <c r="B170"/>
      <c r="C170" s="17"/>
      <c r="D170" s="75"/>
      <c r="E170" s="75"/>
      <c r="F170" s="75"/>
      <c r="G170" s="75"/>
      <c r="H170" s="75"/>
      <c r="I170" s="75"/>
      <c r="J170" s="75"/>
      <c r="K170" s="73"/>
      <c r="L170" s="73"/>
      <c r="M170" s="73"/>
      <c r="N170" s="73"/>
      <c r="O170" s="73"/>
      <c r="P170" s="75"/>
      <c r="Q170" s="75"/>
      <c r="R170" s="75"/>
      <c r="S170" s="73"/>
      <c r="T170" s="74"/>
      <c r="U170" s="74"/>
      <c r="V170" s="74"/>
      <c r="W170" s="74"/>
      <c r="X170" s="75"/>
      <c r="Y170" s="75"/>
      <c r="Z170" s="74"/>
      <c r="AA170" s="74"/>
      <c r="AB170" s="74"/>
      <c r="AC170" s="73"/>
      <c r="AD170" s="74"/>
      <c r="AE170" s="73"/>
      <c r="AF170" s="73"/>
      <c r="AG170" s="75"/>
      <c r="AH170" s="75"/>
      <c r="AI170" s="75"/>
      <c r="AJ170" s="75"/>
      <c r="AK170" s="75"/>
      <c r="AL170" s="75"/>
      <c r="AM170" s="75"/>
      <c r="AN170" s="75"/>
      <c r="AO170" s="74"/>
      <c r="AP170" s="74"/>
      <c r="AQ170" s="74"/>
      <c r="AR170" s="74"/>
      <c r="AS170" s="73"/>
      <c r="AT170" s="74"/>
      <c r="AU170" s="73"/>
      <c r="AV170" s="73"/>
      <c r="AW170" s="75"/>
      <c r="AX170" s="74"/>
      <c r="AY170" s="73"/>
      <c r="AZ170" s="73"/>
      <c r="BA170" s="73"/>
      <c r="BB170" s="74"/>
      <c r="BC170" s="74"/>
      <c r="BD170" s="75"/>
      <c r="BE170" s="75"/>
    </row>
    <row r="171" spans="1:57" x14ac:dyDescent="0.25">
      <c r="A171" s="17"/>
      <c r="B171"/>
      <c r="C171" s="17"/>
      <c r="D171" s="75"/>
      <c r="E171" s="75"/>
      <c r="F171" s="75"/>
      <c r="G171" s="75"/>
      <c r="H171" s="75"/>
      <c r="I171" s="75"/>
      <c r="J171" s="75"/>
      <c r="K171" s="73"/>
      <c r="L171" s="73"/>
      <c r="M171" s="73"/>
      <c r="N171" s="73"/>
      <c r="O171" s="73"/>
      <c r="P171" s="75"/>
      <c r="Q171" s="75"/>
      <c r="R171" s="75"/>
      <c r="S171" s="73"/>
      <c r="T171" s="74"/>
      <c r="U171" s="74"/>
      <c r="V171" s="74"/>
      <c r="W171" s="74"/>
      <c r="X171" s="75"/>
      <c r="Y171" s="75"/>
      <c r="Z171" s="74"/>
      <c r="AA171" s="74"/>
      <c r="AB171" s="74"/>
      <c r="AC171" s="73"/>
      <c r="AD171" s="74"/>
      <c r="AE171" s="73"/>
      <c r="AF171" s="73"/>
      <c r="AG171" s="75"/>
      <c r="AH171" s="75"/>
      <c r="AI171" s="75"/>
      <c r="AJ171" s="75"/>
      <c r="AK171" s="75"/>
      <c r="AL171" s="75"/>
      <c r="AM171" s="75"/>
      <c r="AN171" s="75"/>
      <c r="AO171" s="74"/>
      <c r="AP171" s="74"/>
      <c r="AQ171" s="74"/>
      <c r="AR171" s="74"/>
      <c r="AS171" s="73"/>
      <c r="AT171" s="74"/>
      <c r="AU171" s="73"/>
      <c r="AV171" s="73"/>
      <c r="AW171" s="75"/>
      <c r="AX171" s="74"/>
      <c r="AY171" s="73"/>
      <c r="AZ171" s="73"/>
      <c r="BA171" s="73"/>
      <c r="BB171" s="74"/>
      <c r="BC171" s="74"/>
      <c r="BD171" s="75"/>
      <c r="BE171" s="75"/>
    </row>
    <row r="172" spans="1:57" x14ac:dyDescent="0.25">
      <c r="A172" s="17"/>
      <c r="B172"/>
      <c r="C172" s="17"/>
      <c r="D172" s="75"/>
      <c r="E172" s="75"/>
      <c r="F172" s="75"/>
      <c r="G172" s="75"/>
      <c r="H172" s="75"/>
      <c r="I172" s="75"/>
      <c r="J172" s="75"/>
      <c r="K172" s="73"/>
      <c r="L172" s="73"/>
      <c r="M172" s="73"/>
      <c r="N172" s="73"/>
      <c r="O172" s="73"/>
      <c r="P172" s="75"/>
      <c r="Q172" s="75"/>
      <c r="R172" s="75"/>
      <c r="S172" s="73"/>
      <c r="T172" s="74"/>
      <c r="U172" s="74"/>
      <c r="V172" s="74"/>
      <c r="W172" s="74"/>
      <c r="X172" s="75"/>
      <c r="Y172" s="75"/>
      <c r="Z172" s="74"/>
      <c r="AA172" s="74"/>
      <c r="AB172" s="74"/>
      <c r="AC172" s="73"/>
      <c r="AD172" s="74"/>
      <c r="AE172" s="73"/>
      <c r="AF172" s="73"/>
      <c r="AG172" s="75"/>
      <c r="AH172" s="75"/>
      <c r="AI172" s="75"/>
      <c r="AJ172" s="75"/>
      <c r="AK172" s="75"/>
      <c r="AL172" s="75"/>
      <c r="AM172" s="75"/>
      <c r="AN172" s="75"/>
      <c r="AO172" s="74"/>
      <c r="AP172" s="74"/>
      <c r="AQ172" s="74"/>
      <c r="AR172" s="74"/>
      <c r="AS172" s="73"/>
      <c r="AT172" s="74"/>
      <c r="AU172" s="73"/>
      <c r="AV172" s="73"/>
      <c r="AW172" s="75"/>
      <c r="AX172" s="74"/>
      <c r="AY172" s="73"/>
      <c r="AZ172" s="73"/>
      <c r="BA172" s="73"/>
      <c r="BB172" s="74"/>
      <c r="BC172" s="74"/>
      <c r="BD172" s="75"/>
      <c r="BE172" s="75"/>
    </row>
    <row r="173" spans="1:57" x14ac:dyDescent="0.25">
      <c r="A173" s="17"/>
      <c r="B173"/>
      <c r="C173" s="17"/>
      <c r="D173" s="75"/>
      <c r="E173" s="75"/>
      <c r="F173" s="75"/>
      <c r="G173" s="75"/>
      <c r="H173" s="75"/>
      <c r="I173" s="75"/>
      <c r="J173" s="75"/>
      <c r="K173" s="73"/>
      <c r="L173" s="73"/>
      <c r="M173" s="73"/>
      <c r="N173" s="73"/>
      <c r="O173" s="73"/>
      <c r="P173" s="75"/>
      <c r="Q173" s="75"/>
      <c r="R173" s="75"/>
      <c r="S173" s="73"/>
      <c r="T173" s="74"/>
      <c r="U173" s="74"/>
      <c r="V173" s="74"/>
      <c r="W173" s="74"/>
      <c r="X173" s="75"/>
      <c r="Y173" s="75"/>
      <c r="Z173" s="74"/>
      <c r="AA173" s="74"/>
      <c r="AB173" s="74"/>
      <c r="AC173" s="73"/>
      <c r="AD173" s="74"/>
      <c r="AE173" s="73"/>
      <c r="AF173" s="73"/>
      <c r="AG173" s="75"/>
      <c r="AH173" s="75"/>
      <c r="AI173" s="75"/>
      <c r="AJ173" s="75"/>
      <c r="AK173" s="75"/>
      <c r="AL173" s="75"/>
      <c r="AM173" s="75"/>
      <c r="AN173" s="75"/>
      <c r="AO173" s="74"/>
      <c r="AP173" s="74"/>
      <c r="AQ173" s="74"/>
      <c r="AR173" s="74"/>
      <c r="AS173" s="73"/>
      <c r="AT173" s="74"/>
      <c r="AU173" s="73"/>
      <c r="AV173" s="73"/>
      <c r="AW173" s="75"/>
      <c r="AX173" s="74"/>
      <c r="AY173" s="73"/>
      <c r="AZ173" s="73"/>
      <c r="BA173" s="73"/>
      <c r="BB173" s="74"/>
      <c r="BC173" s="74"/>
      <c r="BD173" s="75"/>
      <c r="BE173" s="75"/>
    </row>
    <row r="174" spans="1:57" x14ac:dyDescent="0.25">
      <c r="A174" s="17"/>
      <c r="B174"/>
      <c r="C174" s="17"/>
      <c r="D174" s="75"/>
      <c r="E174" s="75"/>
      <c r="F174" s="75"/>
      <c r="G174" s="75"/>
      <c r="H174" s="75"/>
      <c r="I174" s="75"/>
      <c r="J174" s="75"/>
      <c r="K174" s="73"/>
      <c r="L174" s="73"/>
      <c r="M174" s="73"/>
      <c r="N174" s="73"/>
      <c r="O174" s="73"/>
      <c r="P174" s="75"/>
      <c r="Q174" s="75"/>
      <c r="R174" s="75"/>
      <c r="S174" s="73"/>
      <c r="T174" s="74"/>
      <c r="U174" s="74"/>
      <c r="V174" s="74"/>
      <c r="W174" s="74"/>
      <c r="X174" s="75"/>
      <c r="Y174" s="75"/>
      <c r="Z174" s="74"/>
      <c r="AA174" s="74"/>
      <c r="AB174" s="74"/>
      <c r="AC174" s="73"/>
      <c r="AD174" s="74"/>
      <c r="AE174" s="73"/>
      <c r="AF174" s="73"/>
      <c r="AG174" s="75"/>
      <c r="AH174" s="75"/>
      <c r="AI174" s="75"/>
      <c r="AJ174" s="75"/>
      <c r="AK174" s="75"/>
      <c r="AL174" s="75"/>
      <c r="AM174" s="75"/>
      <c r="AN174" s="75"/>
      <c r="AO174" s="74"/>
      <c r="AP174" s="74"/>
      <c r="AQ174" s="74"/>
      <c r="AR174" s="74"/>
      <c r="AS174" s="73"/>
      <c r="AT174" s="74"/>
      <c r="AU174" s="73"/>
      <c r="AV174" s="73"/>
      <c r="AW174" s="75"/>
      <c r="AX174" s="74"/>
      <c r="AY174" s="73"/>
      <c r="AZ174" s="73"/>
      <c r="BA174" s="73"/>
      <c r="BB174" s="74"/>
      <c r="BC174" s="74"/>
      <c r="BD174" s="75"/>
      <c r="BE174" s="75"/>
    </row>
    <row r="175" spans="1:57" x14ac:dyDescent="0.25">
      <c r="A175" s="17"/>
      <c r="B175"/>
      <c r="C175" s="17"/>
      <c r="D175" s="75"/>
      <c r="E175" s="75"/>
      <c r="F175" s="75"/>
      <c r="G175" s="75"/>
      <c r="H175" s="75"/>
      <c r="I175" s="75"/>
      <c r="J175" s="75"/>
      <c r="K175" s="73"/>
      <c r="L175" s="73"/>
      <c r="M175" s="73"/>
      <c r="N175" s="73"/>
      <c r="O175" s="73"/>
      <c r="P175" s="75"/>
      <c r="Q175" s="75"/>
      <c r="R175" s="75"/>
      <c r="S175" s="73"/>
      <c r="T175" s="74"/>
      <c r="U175" s="74"/>
      <c r="V175" s="74"/>
      <c r="W175" s="74"/>
      <c r="X175" s="75"/>
      <c r="Y175" s="75"/>
      <c r="Z175" s="74"/>
      <c r="AA175" s="74"/>
      <c r="AB175" s="74"/>
      <c r="AC175" s="73"/>
      <c r="AD175" s="74"/>
      <c r="AE175" s="73"/>
      <c r="AF175" s="73"/>
      <c r="AG175" s="75"/>
      <c r="AH175" s="75"/>
      <c r="AI175" s="75"/>
      <c r="AJ175" s="75"/>
      <c r="AK175" s="75"/>
      <c r="AL175" s="75"/>
      <c r="AM175" s="75"/>
      <c r="AN175" s="75"/>
      <c r="AO175" s="74"/>
      <c r="AP175" s="74"/>
      <c r="AQ175" s="74"/>
      <c r="AR175" s="74"/>
      <c r="AS175" s="73"/>
      <c r="AT175" s="74"/>
      <c r="AU175" s="73"/>
      <c r="AV175" s="73"/>
      <c r="AW175" s="75"/>
      <c r="AX175" s="74"/>
      <c r="AY175" s="73"/>
      <c r="AZ175" s="73"/>
      <c r="BA175" s="73"/>
      <c r="BB175" s="74"/>
      <c r="BC175" s="74"/>
      <c r="BD175" s="75"/>
      <c r="BE175" s="75"/>
    </row>
    <row r="176" spans="1:57" x14ac:dyDescent="0.25">
      <c r="A176" s="17"/>
      <c r="B176"/>
      <c r="C176" s="17"/>
      <c r="D176" s="75"/>
      <c r="E176" s="75"/>
      <c r="F176" s="75"/>
      <c r="G176" s="75"/>
      <c r="H176" s="75"/>
      <c r="I176" s="75"/>
      <c r="J176" s="75"/>
      <c r="K176" s="73"/>
      <c r="L176" s="73"/>
      <c r="M176" s="73"/>
      <c r="N176" s="73"/>
      <c r="O176" s="73"/>
      <c r="P176" s="75"/>
      <c r="Q176" s="75"/>
      <c r="R176" s="75"/>
      <c r="S176" s="73"/>
      <c r="T176" s="74"/>
      <c r="U176" s="74"/>
      <c r="V176" s="74"/>
      <c r="W176" s="74"/>
      <c r="X176" s="75"/>
      <c r="Y176" s="75"/>
      <c r="Z176" s="74"/>
      <c r="AA176" s="74"/>
      <c r="AB176" s="74"/>
      <c r="AC176" s="73"/>
      <c r="AD176" s="74"/>
      <c r="AE176" s="73"/>
      <c r="AF176" s="73"/>
      <c r="AG176" s="75"/>
      <c r="AH176" s="75"/>
      <c r="AI176" s="75"/>
      <c r="AJ176" s="75"/>
      <c r="AK176" s="75"/>
      <c r="AL176" s="75"/>
      <c r="AM176" s="75"/>
      <c r="AN176" s="75"/>
      <c r="AO176" s="74"/>
      <c r="AP176" s="74"/>
      <c r="AQ176" s="74"/>
      <c r="AR176" s="74"/>
      <c r="AS176" s="73"/>
      <c r="AT176" s="74"/>
      <c r="AU176" s="73"/>
      <c r="AV176" s="73"/>
      <c r="AW176" s="75"/>
      <c r="AX176" s="74"/>
      <c r="AY176" s="73"/>
      <c r="AZ176" s="73"/>
      <c r="BA176" s="73"/>
      <c r="BB176" s="74"/>
      <c r="BC176" s="74"/>
      <c r="BD176" s="75"/>
      <c r="BE176" s="75"/>
    </row>
    <row r="177" spans="1:57" x14ac:dyDescent="0.25">
      <c r="A177" s="17"/>
      <c r="B177"/>
      <c r="C177" s="17"/>
      <c r="D177" s="75"/>
      <c r="E177" s="75"/>
      <c r="F177" s="75"/>
      <c r="G177" s="75"/>
      <c r="H177" s="75"/>
      <c r="I177" s="75"/>
      <c r="J177" s="75"/>
      <c r="K177" s="73"/>
      <c r="L177" s="73"/>
      <c r="M177" s="73"/>
      <c r="N177" s="73"/>
      <c r="O177" s="73"/>
      <c r="P177" s="75"/>
      <c r="Q177" s="75"/>
      <c r="R177" s="75"/>
      <c r="S177" s="73"/>
      <c r="T177" s="74"/>
      <c r="U177" s="74"/>
      <c r="V177" s="74"/>
      <c r="W177" s="74"/>
      <c r="X177" s="75"/>
      <c r="Y177" s="75"/>
      <c r="Z177" s="74"/>
      <c r="AA177" s="74"/>
      <c r="AB177" s="74"/>
      <c r="AC177" s="73"/>
      <c r="AD177" s="74"/>
      <c r="AE177" s="73"/>
      <c r="AF177" s="73"/>
      <c r="AG177" s="75"/>
      <c r="AH177" s="75"/>
      <c r="AI177" s="75"/>
      <c r="AJ177" s="75"/>
      <c r="AK177" s="75"/>
      <c r="AL177" s="75"/>
      <c r="AM177" s="75"/>
      <c r="AN177" s="75"/>
      <c r="AO177" s="74"/>
      <c r="AP177" s="74"/>
      <c r="AQ177" s="74"/>
      <c r="AR177" s="74"/>
      <c r="AS177" s="73"/>
      <c r="AT177" s="74"/>
      <c r="AU177" s="73"/>
      <c r="AV177" s="73"/>
      <c r="AW177" s="75"/>
      <c r="AX177" s="74"/>
      <c r="AY177" s="73"/>
      <c r="AZ177" s="73"/>
      <c r="BA177" s="73"/>
      <c r="BB177" s="74"/>
      <c r="BC177" s="74"/>
      <c r="BD177" s="75"/>
      <c r="BE177" s="75"/>
    </row>
    <row r="178" spans="1:57" x14ac:dyDescent="0.25">
      <c r="A178" s="17"/>
      <c r="B178"/>
      <c r="C178" s="17"/>
      <c r="D178" s="75"/>
      <c r="E178" s="75"/>
      <c r="F178" s="75"/>
      <c r="G178" s="75"/>
      <c r="H178" s="75"/>
      <c r="I178" s="75"/>
      <c r="J178" s="75"/>
      <c r="K178" s="73"/>
      <c r="L178" s="73"/>
      <c r="M178" s="73"/>
      <c r="N178" s="73"/>
      <c r="O178" s="73"/>
      <c r="P178" s="75"/>
      <c r="Q178" s="75"/>
      <c r="R178" s="75"/>
      <c r="S178" s="73"/>
      <c r="T178" s="74"/>
      <c r="U178" s="74"/>
      <c r="V178" s="74"/>
      <c r="W178" s="74"/>
      <c r="X178" s="75"/>
      <c r="Y178" s="75"/>
      <c r="Z178" s="74"/>
      <c r="AA178" s="74"/>
      <c r="AB178" s="74"/>
      <c r="AC178" s="73"/>
      <c r="AD178" s="74"/>
      <c r="AE178" s="73"/>
      <c r="AF178" s="73"/>
      <c r="AG178" s="75"/>
      <c r="AH178" s="75"/>
      <c r="AI178" s="75"/>
      <c r="AJ178" s="75"/>
      <c r="AK178" s="75"/>
      <c r="AL178" s="75"/>
      <c r="AM178" s="75"/>
      <c r="AN178" s="75"/>
      <c r="AO178" s="74"/>
      <c r="AP178" s="74"/>
      <c r="AQ178" s="74"/>
      <c r="AR178" s="74"/>
      <c r="AS178" s="73"/>
      <c r="AT178" s="74"/>
      <c r="AU178" s="73"/>
      <c r="AV178" s="73"/>
      <c r="AW178" s="75"/>
      <c r="AX178" s="74"/>
      <c r="AY178" s="73"/>
      <c r="AZ178" s="73"/>
      <c r="BA178" s="73"/>
      <c r="BB178" s="74"/>
      <c r="BC178" s="74"/>
      <c r="BD178" s="75"/>
      <c r="BE178" s="75"/>
    </row>
    <row r="179" spans="1:57" x14ac:dyDescent="0.25">
      <c r="A179" s="17"/>
      <c r="B179"/>
      <c r="C179" s="17"/>
      <c r="D179" s="75"/>
      <c r="E179" s="75"/>
      <c r="F179" s="75"/>
      <c r="G179" s="75"/>
      <c r="H179" s="75"/>
      <c r="I179" s="75"/>
      <c r="J179" s="75"/>
      <c r="K179" s="73"/>
      <c r="L179" s="73"/>
      <c r="M179" s="73"/>
      <c r="N179" s="73"/>
      <c r="O179" s="73"/>
      <c r="P179" s="75"/>
      <c r="Q179" s="75"/>
      <c r="R179" s="75"/>
      <c r="S179" s="73"/>
      <c r="T179" s="74"/>
      <c r="U179" s="74"/>
      <c r="V179" s="74"/>
      <c r="W179" s="74"/>
      <c r="X179" s="75"/>
      <c r="Y179" s="75"/>
      <c r="Z179" s="74"/>
      <c r="AA179" s="74"/>
      <c r="AB179" s="74"/>
      <c r="AC179" s="73"/>
      <c r="AD179" s="74"/>
      <c r="AE179" s="73"/>
      <c r="AF179" s="73"/>
      <c r="AG179" s="75"/>
      <c r="AH179" s="75"/>
      <c r="AI179" s="75"/>
      <c r="AJ179" s="75"/>
      <c r="AK179" s="75"/>
      <c r="AL179" s="75"/>
      <c r="AM179" s="75"/>
      <c r="AN179" s="75"/>
      <c r="AO179" s="74"/>
      <c r="AP179" s="74"/>
      <c r="AQ179" s="74"/>
      <c r="AR179" s="74"/>
      <c r="AS179" s="73"/>
      <c r="AT179" s="74"/>
      <c r="AU179" s="73"/>
      <c r="AV179" s="73"/>
      <c r="AW179" s="75"/>
      <c r="AX179" s="74"/>
      <c r="AY179" s="73"/>
      <c r="AZ179" s="73"/>
      <c r="BA179" s="73"/>
      <c r="BB179" s="74"/>
      <c r="BC179" s="74"/>
      <c r="BD179" s="75"/>
      <c r="BE179" s="75"/>
    </row>
    <row r="180" spans="1:57" x14ac:dyDescent="0.25">
      <c r="A180" s="17"/>
      <c r="B180"/>
      <c r="C180" s="17"/>
      <c r="D180" s="75"/>
      <c r="E180" s="75"/>
      <c r="F180" s="75"/>
      <c r="G180" s="75"/>
      <c r="H180" s="75"/>
      <c r="I180" s="75"/>
      <c r="J180" s="75"/>
      <c r="K180" s="73"/>
      <c r="L180" s="73"/>
      <c r="M180" s="73"/>
      <c r="N180" s="73"/>
      <c r="O180" s="73"/>
      <c r="P180" s="75"/>
      <c r="Q180" s="75"/>
      <c r="R180" s="75"/>
      <c r="S180" s="73"/>
      <c r="T180" s="74"/>
      <c r="U180" s="74"/>
      <c r="V180" s="74"/>
      <c r="W180" s="74"/>
      <c r="X180" s="75"/>
      <c r="Y180" s="75"/>
      <c r="Z180" s="74"/>
      <c r="AA180" s="74"/>
      <c r="AB180" s="74"/>
      <c r="AC180" s="73"/>
      <c r="AD180" s="74"/>
      <c r="AE180" s="73"/>
      <c r="AF180" s="73"/>
      <c r="AG180" s="75"/>
      <c r="AH180" s="75"/>
      <c r="AI180" s="75"/>
      <c r="AJ180" s="75"/>
      <c r="AK180" s="75"/>
      <c r="AL180" s="75"/>
      <c r="AM180" s="75"/>
      <c r="AN180" s="75"/>
      <c r="AO180" s="74"/>
      <c r="AP180" s="74"/>
      <c r="AQ180" s="74"/>
      <c r="AR180" s="74"/>
      <c r="AS180" s="73"/>
      <c r="AT180" s="74"/>
      <c r="AU180" s="73"/>
      <c r="AV180" s="73"/>
      <c r="AW180" s="75"/>
      <c r="AX180" s="74"/>
      <c r="AY180" s="73"/>
      <c r="AZ180" s="73"/>
      <c r="BA180" s="73"/>
      <c r="BB180" s="74"/>
      <c r="BC180" s="74"/>
      <c r="BD180" s="75"/>
      <c r="BE180" s="75"/>
    </row>
    <row r="181" spans="1:57" x14ac:dyDescent="0.25">
      <c r="A181" s="17"/>
      <c r="B181"/>
      <c r="C181" s="17"/>
      <c r="D181" s="75"/>
      <c r="E181" s="75"/>
      <c r="F181" s="75"/>
      <c r="G181" s="75"/>
      <c r="H181" s="75"/>
      <c r="I181" s="75"/>
      <c r="J181" s="75"/>
      <c r="K181" s="73"/>
      <c r="L181" s="73"/>
      <c r="M181" s="73"/>
      <c r="N181" s="73"/>
      <c r="O181" s="73"/>
      <c r="P181" s="75"/>
      <c r="Q181" s="75"/>
      <c r="R181" s="75"/>
      <c r="S181" s="73"/>
      <c r="T181" s="74"/>
      <c r="U181" s="74"/>
      <c r="V181" s="74"/>
      <c r="W181" s="74"/>
      <c r="X181" s="75"/>
      <c r="Y181" s="75"/>
      <c r="Z181" s="74"/>
      <c r="AA181" s="74"/>
      <c r="AB181" s="74"/>
      <c r="AC181" s="73"/>
      <c r="AD181" s="74"/>
      <c r="AE181" s="73"/>
      <c r="AF181" s="73"/>
      <c r="AG181" s="75"/>
      <c r="AH181" s="75"/>
      <c r="AI181" s="75"/>
      <c r="AJ181" s="75"/>
      <c r="AK181" s="75"/>
      <c r="AL181" s="75"/>
      <c r="AM181" s="75"/>
      <c r="AN181" s="75"/>
      <c r="AO181" s="74"/>
      <c r="AP181" s="74"/>
      <c r="AQ181" s="74"/>
      <c r="AR181" s="74"/>
      <c r="AS181" s="73"/>
      <c r="AT181" s="74"/>
      <c r="AU181" s="73"/>
      <c r="AV181" s="73"/>
      <c r="AW181" s="75"/>
      <c r="AX181" s="74"/>
      <c r="AY181" s="73"/>
      <c r="AZ181" s="73"/>
      <c r="BA181" s="73"/>
      <c r="BB181" s="74"/>
      <c r="BC181" s="74"/>
      <c r="BD181" s="75"/>
      <c r="BE181" s="75"/>
    </row>
    <row r="182" spans="1:57" x14ac:dyDescent="0.25">
      <c r="A182" s="17"/>
      <c r="B182"/>
      <c r="C182" s="17"/>
      <c r="D182" s="75"/>
      <c r="E182" s="75"/>
      <c r="F182" s="75"/>
      <c r="G182" s="75"/>
      <c r="H182" s="75"/>
      <c r="I182" s="75"/>
      <c r="J182" s="75"/>
      <c r="K182" s="73"/>
      <c r="L182" s="73"/>
      <c r="M182" s="73"/>
      <c r="N182" s="73"/>
      <c r="O182" s="73"/>
      <c r="P182" s="75"/>
      <c r="Q182" s="75"/>
      <c r="R182" s="75"/>
      <c r="S182" s="73"/>
      <c r="T182" s="74"/>
      <c r="U182" s="74"/>
      <c r="V182" s="74"/>
      <c r="W182" s="74"/>
      <c r="X182" s="75"/>
      <c r="Y182" s="75"/>
      <c r="Z182" s="74"/>
      <c r="AA182" s="74"/>
      <c r="AB182" s="74"/>
      <c r="AC182" s="73"/>
      <c r="AD182" s="74"/>
      <c r="AE182" s="73"/>
      <c r="AF182" s="73"/>
      <c r="AG182" s="75"/>
      <c r="AH182" s="75"/>
      <c r="AI182" s="75"/>
      <c r="AJ182" s="75"/>
      <c r="AK182" s="75"/>
      <c r="AL182" s="75"/>
      <c r="AM182" s="75"/>
      <c r="AN182" s="75"/>
      <c r="AO182" s="74"/>
      <c r="AP182" s="74"/>
      <c r="AQ182" s="74"/>
      <c r="AR182" s="74"/>
      <c r="AS182" s="73"/>
      <c r="AT182" s="74"/>
      <c r="AU182" s="73"/>
      <c r="AV182" s="73"/>
      <c r="AW182" s="75"/>
      <c r="AX182" s="74"/>
      <c r="AY182" s="73"/>
      <c r="AZ182" s="73"/>
      <c r="BA182" s="73"/>
      <c r="BB182" s="74"/>
      <c r="BC182" s="74"/>
      <c r="BD182" s="75"/>
      <c r="BE182" s="75"/>
    </row>
    <row r="183" spans="1:57" x14ac:dyDescent="0.25">
      <c r="A183" s="17"/>
      <c r="B183"/>
      <c r="C183" s="17"/>
      <c r="D183" s="75"/>
      <c r="E183" s="75"/>
      <c r="F183" s="75"/>
      <c r="G183" s="75"/>
      <c r="H183" s="75"/>
      <c r="I183" s="75"/>
      <c r="J183" s="75"/>
      <c r="K183" s="73"/>
      <c r="L183" s="73"/>
      <c r="M183" s="73"/>
      <c r="N183" s="73"/>
      <c r="O183" s="73"/>
      <c r="P183" s="75"/>
      <c r="Q183" s="75"/>
      <c r="R183" s="75"/>
      <c r="S183" s="73"/>
      <c r="T183" s="74"/>
      <c r="U183" s="74"/>
      <c r="V183" s="74"/>
      <c r="W183" s="74"/>
      <c r="X183" s="75"/>
      <c r="Y183" s="75"/>
      <c r="Z183" s="74"/>
      <c r="AA183" s="74"/>
      <c r="AB183" s="74"/>
      <c r="AC183" s="73"/>
      <c r="AD183" s="74"/>
      <c r="AE183" s="73"/>
      <c r="AF183" s="73"/>
      <c r="AG183" s="75"/>
      <c r="AH183" s="75"/>
      <c r="AI183" s="75"/>
      <c r="AJ183" s="75"/>
      <c r="AK183" s="75"/>
      <c r="AL183" s="75"/>
      <c r="AM183" s="75"/>
      <c r="AN183" s="75"/>
      <c r="AO183" s="74"/>
      <c r="AP183" s="74"/>
      <c r="AQ183" s="74"/>
      <c r="AR183" s="74"/>
      <c r="AS183" s="73"/>
      <c r="AT183" s="74"/>
      <c r="AU183" s="73"/>
      <c r="AV183" s="73"/>
      <c r="AW183" s="75"/>
      <c r="AX183" s="74"/>
      <c r="AY183" s="73"/>
      <c r="AZ183" s="73"/>
      <c r="BA183" s="73"/>
      <c r="BB183" s="74"/>
      <c r="BC183" s="74"/>
      <c r="BD183" s="75"/>
      <c r="BE183" s="75"/>
    </row>
    <row r="184" spans="1:57" x14ac:dyDescent="0.25">
      <c r="A184" s="17"/>
      <c r="B184"/>
      <c r="C184" s="17"/>
      <c r="D184" s="75"/>
      <c r="E184" s="75"/>
      <c r="F184" s="75"/>
      <c r="G184" s="75"/>
      <c r="H184" s="75"/>
      <c r="I184" s="75"/>
      <c r="J184" s="75"/>
      <c r="K184" s="73"/>
      <c r="L184" s="73"/>
      <c r="M184" s="73"/>
      <c r="N184" s="73"/>
      <c r="O184" s="73"/>
      <c r="P184" s="75"/>
      <c r="Q184" s="75"/>
      <c r="R184" s="75"/>
      <c r="S184" s="73"/>
      <c r="T184" s="74"/>
      <c r="U184" s="74"/>
      <c r="V184" s="74"/>
      <c r="W184" s="74"/>
      <c r="X184" s="75"/>
      <c r="Y184" s="75"/>
      <c r="Z184" s="74"/>
      <c r="AA184" s="74"/>
      <c r="AB184" s="74"/>
      <c r="AC184" s="73"/>
      <c r="AD184" s="74"/>
      <c r="AE184" s="73"/>
      <c r="AF184" s="73"/>
      <c r="AG184" s="75"/>
      <c r="AH184" s="75"/>
      <c r="AI184" s="75"/>
      <c r="AJ184" s="75"/>
      <c r="AK184" s="75"/>
      <c r="AL184" s="75"/>
      <c r="AM184" s="75"/>
      <c r="AN184" s="75"/>
      <c r="AO184" s="74"/>
      <c r="AP184" s="74"/>
      <c r="AQ184" s="74"/>
      <c r="AR184" s="74"/>
      <c r="AS184" s="73"/>
      <c r="AT184" s="74"/>
      <c r="AU184" s="73"/>
      <c r="AV184" s="73"/>
      <c r="AW184" s="75"/>
      <c r="AX184" s="74"/>
      <c r="AY184" s="73"/>
      <c r="AZ184" s="73"/>
      <c r="BA184" s="73"/>
      <c r="BB184" s="74"/>
      <c r="BC184" s="74"/>
      <c r="BD184" s="75"/>
      <c r="BE184" s="75"/>
    </row>
    <row r="185" spans="1:57" x14ac:dyDescent="0.25">
      <c r="A185" s="17"/>
      <c r="B185"/>
      <c r="C185" s="17"/>
      <c r="D185" s="75"/>
      <c r="E185" s="75"/>
      <c r="F185" s="75"/>
      <c r="G185" s="75"/>
      <c r="H185" s="75"/>
      <c r="I185" s="75"/>
      <c r="J185" s="75"/>
      <c r="K185" s="73"/>
      <c r="L185" s="73"/>
      <c r="M185" s="73"/>
      <c r="N185" s="73"/>
      <c r="O185" s="73"/>
      <c r="P185" s="75"/>
      <c r="Q185" s="75"/>
      <c r="R185" s="75"/>
      <c r="S185" s="73"/>
      <c r="T185" s="74"/>
      <c r="U185" s="74"/>
      <c r="V185" s="74"/>
      <c r="W185" s="74"/>
      <c r="X185" s="75"/>
      <c r="Y185" s="75"/>
      <c r="Z185" s="74"/>
      <c r="AA185" s="74"/>
      <c r="AB185" s="74"/>
      <c r="AC185" s="73"/>
      <c r="AD185" s="74"/>
      <c r="AE185" s="73"/>
      <c r="AF185" s="73"/>
      <c r="AG185" s="75"/>
      <c r="AH185" s="75"/>
      <c r="AI185" s="75"/>
      <c r="AJ185" s="75"/>
      <c r="AK185" s="75"/>
      <c r="AL185" s="75"/>
      <c r="AM185" s="75"/>
      <c r="AN185" s="75"/>
      <c r="AO185" s="74"/>
      <c r="AP185" s="74"/>
      <c r="AQ185" s="74"/>
      <c r="AR185" s="74"/>
      <c r="AS185" s="73"/>
      <c r="AT185" s="74"/>
      <c r="AU185" s="73"/>
      <c r="AV185" s="73"/>
      <c r="AW185" s="75"/>
      <c r="AX185" s="74"/>
      <c r="AY185" s="73"/>
      <c r="AZ185" s="73"/>
      <c r="BA185" s="73"/>
      <c r="BB185" s="74"/>
      <c r="BC185" s="74"/>
      <c r="BD185" s="75"/>
      <c r="BE185" s="75"/>
    </row>
    <row r="186" spans="1:57" x14ac:dyDescent="0.25">
      <c r="A186" s="17"/>
      <c r="B186"/>
      <c r="C186" s="17"/>
      <c r="D186" s="75"/>
      <c r="E186" s="75"/>
      <c r="F186" s="75"/>
      <c r="G186" s="75"/>
      <c r="H186" s="75"/>
      <c r="I186" s="75"/>
      <c r="J186" s="75"/>
      <c r="K186" s="73"/>
      <c r="L186" s="73"/>
      <c r="M186" s="73"/>
      <c r="N186" s="73"/>
      <c r="O186" s="73"/>
      <c r="P186" s="75"/>
      <c r="Q186" s="75"/>
      <c r="R186" s="75"/>
      <c r="S186" s="73"/>
      <c r="T186" s="74"/>
      <c r="U186" s="74"/>
      <c r="V186" s="74"/>
      <c r="W186" s="74"/>
      <c r="X186" s="75"/>
      <c r="Y186" s="75"/>
      <c r="Z186" s="74"/>
      <c r="AA186" s="74"/>
      <c r="AB186" s="74"/>
      <c r="AC186" s="73"/>
      <c r="AD186" s="74"/>
      <c r="AE186" s="73"/>
      <c r="AF186" s="73"/>
      <c r="AG186" s="75"/>
      <c r="AH186" s="75"/>
      <c r="AI186" s="75"/>
      <c r="AJ186" s="75"/>
      <c r="AK186" s="75"/>
      <c r="AL186" s="75"/>
      <c r="AM186" s="75"/>
      <c r="AN186" s="75"/>
      <c r="AO186" s="74"/>
      <c r="AP186" s="74"/>
      <c r="AQ186" s="74"/>
      <c r="AR186" s="74"/>
      <c r="AS186" s="73"/>
      <c r="AT186" s="74"/>
      <c r="AU186" s="73"/>
      <c r="AV186" s="73"/>
      <c r="AW186" s="75"/>
      <c r="AX186" s="74"/>
      <c r="AY186" s="73"/>
      <c r="AZ186" s="73"/>
      <c r="BA186" s="73"/>
      <c r="BB186" s="74"/>
      <c r="BC186" s="74"/>
      <c r="BD186" s="75"/>
      <c r="BE186" s="75"/>
    </row>
    <row r="187" spans="1:57" x14ac:dyDescent="0.25">
      <c r="A187" s="17"/>
      <c r="B187"/>
      <c r="C187" s="17"/>
      <c r="D187" s="75"/>
      <c r="E187" s="75"/>
      <c r="F187" s="75"/>
      <c r="G187" s="75"/>
      <c r="H187" s="75"/>
      <c r="I187" s="75"/>
      <c r="J187" s="75"/>
      <c r="K187" s="73"/>
      <c r="L187" s="73"/>
      <c r="M187" s="73"/>
      <c r="N187" s="73"/>
      <c r="O187" s="73"/>
      <c r="P187" s="75"/>
      <c r="Q187" s="75"/>
      <c r="R187" s="75"/>
      <c r="S187" s="73"/>
      <c r="T187" s="74"/>
      <c r="U187" s="74"/>
      <c r="V187" s="74"/>
      <c r="W187" s="74"/>
      <c r="X187" s="75"/>
      <c r="Y187" s="75"/>
      <c r="Z187" s="74"/>
      <c r="AA187" s="74"/>
      <c r="AB187" s="74"/>
      <c r="AC187" s="73"/>
      <c r="AD187" s="74"/>
      <c r="AE187" s="73"/>
      <c r="AF187" s="73"/>
      <c r="AG187" s="75"/>
      <c r="AH187" s="75"/>
      <c r="AI187" s="75"/>
      <c r="AJ187" s="75"/>
      <c r="AK187" s="75"/>
      <c r="AL187" s="75"/>
      <c r="AM187" s="75"/>
      <c r="AN187" s="75"/>
      <c r="AO187" s="74"/>
      <c r="AP187" s="74"/>
      <c r="AQ187" s="74"/>
      <c r="AR187" s="74"/>
      <c r="AS187" s="73"/>
      <c r="AT187" s="74"/>
      <c r="AU187" s="73"/>
      <c r="AV187" s="73"/>
      <c r="AW187" s="75"/>
      <c r="AX187" s="74"/>
      <c r="AY187" s="73"/>
      <c r="AZ187" s="73"/>
      <c r="BA187" s="73"/>
      <c r="BB187" s="74"/>
      <c r="BC187" s="74"/>
      <c r="BD187" s="75"/>
      <c r="BE187" s="75"/>
    </row>
    <row r="188" spans="1:57" x14ac:dyDescent="0.25">
      <c r="A188" s="17"/>
      <c r="B188"/>
      <c r="C188" s="17"/>
      <c r="D188" s="75"/>
      <c r="E188" s="75"/>
      <c r="F188" s="75"/>
      <c r="G188" s="75"/>
      <c r="H188" s="75"/>
      <c r="I188" s="75"/>
      <c r="J188" s="75"/>
      <c r="K188" s="73"/>
      <c r="L188" s="73"/>
      <c r="M188" s="73"/>
      <c r="N188" s="73"/>
      <c r="O188" s="73"/>
      <c r="P188" s="75"/>
      <c r="Q188" s="75"/>
      <c r="R188" s="75"/>
      <c r="S188" s="73"/>
      <c r="T188" s="74"/>
      <c r="U188" s="74"/>
      <c r="V188" s="74"/>
      <c r="W188" s="74"/>
      <c r="X188" s="75"/>
      <c r="Y188" s="75"/>
      <c r="Z188" s="74"/>
      <c r="AA188" s="74"/>
      <c r="AB188" s="74"/>
      <c r="AC188" s="73"/>
      <c r="AD188" s="74"/>
      <c r="AE188" s="73"/>
      <c r="AF188" s="73"/>
      <c r="AG188" s="75"/>
      <c r="AH188" s="75"/>
      <c r="AI188" s="75"/>
      <c r="AJ188" s="75"/>
      <c r="AK188" s="75"/>
      <c r="AL188" s="75"/>
      <c r="AM188" s="75"/>
      <c r="AN188" s="75"/>
      <c r="AO188" s="74"/>
      <c r="AP188" s="74"/>
      <c r="AQ188" s="74"/>
      <c r="AR188" s="74"/>
      <c r="AS188" s="73"/>
      <c r="AT188" s="74"/>
      <c r="AU188" s="73"/>
      <c r="AV188" s="73"/>
      <c r="AW188" s="75"/>
      <c r="AX188" s="74"/>
      <c r="AY188" s="73"/>
      <c r="AZ188" s="73"/>
      <c r="BA188" s="73"/>
      <c r="BB188" s="74"/>
      <c r="BC188" s="74"/>
      <c r="BD188" s="75"/>
      <c r="BE188" s="75"/>
    </row>
    <row r="189" spans="1:57" x14ac:dyDescent="0.25">
      <c r="A189" s="17"/>
      <c r="B189"/>
      <c r="C189" s="17"/>
      <c r="D189" s="75"/>
      <c r="E189" s="75"/>
      <c r="F189" s="75"/>
      <c r="G189" s="75"/>
      <c r="H189" s="75"/>
      <c r="I189" s="75"/>
      <c r="J189" s="75"/>
      <c r="K189" s="73"/>
      <c r="L189" s="73"/>
      <c r="M189" s="73"/>
      <c r="N189" s="73"/>
      <c r="O189" s="73"/>
      <c r="P189" s="75"/>
      <c r="Q189" s="75"/>
      <c r="R189" s="75"/>
      <c r="S189" s="73"/>
      <c r="T189" s="74"/>
      <c r="U189" s="74"/>
      <c r="V189" s="74"/>
      <c r="W189" s="74"/>
      <c r="X189" s="75"/>
      <c r="Y189" s="75"/>
      <c r="Z189" s="74"/>
      <c r="AA189" s="74"/>
      <c r="AB189" s="74"/>
      <c r="AC189" s="73"/>
      <c r="AD189" s="74"/>
      <c r="AE189" s="73"/>
      <c r="AF189" s="73"/>
      <c r="AG189" s="75"/>
      <c r="AH189" s="75"/>
      <c r="AI189" s="75"/>
      <c r="AJ189" s="75"/>
      <c r="AK189" s="75"/>
      <c r="AL189" s="75"/>
      <c r="AM189" s="75"/>
      <c r="AN189" s="75"/>
      <c r="AO189" s="74"/>
      <c r="AP189" s="74"/>
      <c r="AQ189" s="74"/>
      <c r="AR189" s="74"/>
      <c r="AS189" s="73"/>
      <c r="AT189" s="74"/>
      <c r="AU189" s="73"/>
      <c r="AV189" s="73"/>
      <c r="AW189" s="75"/>
      <c r="AX189" s="74"/>
      <c r="AY189" s="73"/>
      <c r="AZ189" s="73"/>
      <c r="BA189" s="73"/>
      <c r="BB189" s="74"/>
      <c r="BC189" s="74"/>
      <c r="BD189" s="75"/>
      <c r="BE189" s="75"/>
    </row>
    <row r="190" spans="1:57" x14ac:dyDescent="0.25">
      <c r="A190" s="17"/>
      <c r="B190"/>
      <c r="C190" s="17"/>
      <c r="D190" s="75"/>
      <c r="E190" s="75"/>
      <c r="F190" s="75"/>
      <c r="G190" s="75"/>
      <c r="H190" s="75"/>
      <c r="I190" s="75"/>
      <c r="J190" s="75"/>
      <c r="K190" s="73"/>
      <c r="L190" s="73"/>
      <c r="M190" s="73"/>
      <c r="N190" s="73"/>
      <c r="O190" s="73"/>
      <c r="P190" s="75"/>
      <c r="Q190" s="75"/>
      <c r="R190" s="75"/>
      <c r="S190" s="73"/>
      <c r="T190" s="74"/>
      <c r="U190" s="74"/>
      <c r="V190" s="74"/>
      <c r="W190" s="74"/>
      <c r="X190" s="75"/>
      <c r="Y190" s="75"/>
      <c r="Z190" s="74"/>
      <c r="AA190" s="74"/>
      <c r="AB190" s="74"/>
      <c r="AC190" s="73"/>
      <c r="AD190" s="74"/>
      <c r="AE190" s="73"/>
      <c r="AF190" s="73"/>
      <c r="AG190" s="75"/>
      <c r="AH190" s="75"/>
      <c r="AI190" s="75"/>
      <c r="AJ190" s="75"/>
      <c r="AK190" s="75"/>
      <c r="AL190" s="75"/>
      <c r="AM190" s="75"/>
      <c r="AN190" s="75"/>
      <c r="AO190" s="74"/>
      <c r="AP190" s="74"/>
      <c r="AQ190" s="74"/>
      <c r="AR190" s="74"/>
      <c r="AS190" s="73"/>
      <c r="AT190" s="74"/>
      <c r="AU190" s="73"/>
      <c r="AV190" s="73"/>
      <c r="AW190" s="75"/>
      <c r="AX190" s="74"/>
      <c r="AY190" s="73"/>
      <c r="AZ190" s="73"/>
      <c r="BA190" s="73"/>
      <c r="BB190" s="74"/>
      <c r="BC190" s="74"/>
      <c r="BD190" s="75"/>
      <c r="BE190" s="75"/>
    </row>
    <row r="191" spans="1:57" x14ac:dyDescent="0.25">
      <c r="A191" s="17"/>
      <c r="B191"/>
      <c r="C191" s="17"/>
      <c r="D191" s="75"/>
      <c r="E191" s="75"/>
      <c r="F191" s="75"/>
      <c r="G191" s="75"/>
      <c r="H191" s="75"/>
      <c r="I191" s="75"/>
      <c r="J191" s="75"/>
      <c r="K191" s="73"/>
      <c r="L191" s="73"/>
      <c r="M191" s="73"/>
      <c r="N191" s="73"/>
      <c r="O191" s="73"/>
      <c r="P191" s="75"/>
      <c r="Q191" s="75"/>
      <c r="R191" s="75"/>
      <c r="S191" s="73"/>
      <c r="T191" s="74"/>
      <c r="U191" s="74"/>
      <c r="V191" s="74"/>
      <c r="W191" s="74"/>
      <c r="X191" s="75"/>
      <c r="Y191" s="75"/>
      <c r="Z191" s="74"/>
      <c r="AA191" s="74"/>
      <c r="AB191" s="74"/>
      <c r="AC191" s="73"/>
      <c r="AD191" s="74"/>
      <c r="AE191" s="73"/>
      <c r="AF191" s="73"/>
      <c r="AG191" s="75"/>
      <c r="AH191" s="75"/>
      <c r="AI191" s="75"/>
      <c r="AJ191" s="75"/>
      <c r="AK191" s="75"/>
      <c r="AL191" s="75"/>
      <c r="AM191" s="75"/>
      <c r="AN191" s="75"/>
      <c r="AO191" s="74"/>
      <c r="AP191" s="74"/>
      <c r="AQ191" s="74"/>
      <c r="AR191" s="74"/>
      <c r="AS191" s="73"/>
      <c r="AT191" s="74"/>
      <c r="AU191" s="73"/>
      <c r="AV191" s="73"/>
      <c r="AW191" s="75"/>
      <c r="AX191" s="74"/>
      <c r="AY191" s="73"/>
      <c r="AZ191" s="73"/>
      <c r="BA191" s="73"/>
      <c r="BB191" s="74"/>
      <c r="BC191" s="74"/>
      <c r="BD191" s="75"/>
      <c r="BE191" s="75"/>
    </row>
    <row r="192" spans="1:57" x14ac:dyDescent="0.25">
      <c r="A192" s="17"/>
      <c r="B192"/>
      <c r="C192" s="17"/>
      <c r="D192" s="75"/>
      <c r="E192" s="75"/>
      <c r="F192" s="75"/>
      <c r="G192" s="75"/>
      <c r="H192" s="75"/>
      <c r="I192" s="75"/>
      <c r="J192" s="75"/>
      <c r="K192" s="73"/>
      <c r="L192" s="73"/>
      <c r="M192" s="73"/>
      <c r="N192" s="73"/>
      <c r="O192" s="73"/>
      <c r="P192" s="75"/>
      <c r="Q192" s="75"/>
      <c r="R192" s="75"/>
      <c r="S192" s="73"/>
      <c r="T192" s="74"/>
      <c r="U192" s="74"/>
      <c r="V192" s="74"/>
      <c r="W192" s="74"/>
      <c r="X192" s="75"/>
      <c r="Y192" s="75"/>
      <c r="Z192" s="74"/>
      <c r="AA192" s="74"/>
      <c r="AB192" s="74"/>
      <c r="AC192" s="73"/>
      <c r="AD192" s="74"/>
      <c r="AE192" s="73"/>
      <c r="AF192" s="73"/>
      <c r="AG192" s="75"/>
      <c r="AH192" s="75"/>
      <c r="AI192" s="75"/>
      <c r="AJ192" s="75"/>
      <c r="AK192" s="75"/>
      <c r="AL192" s="75"/>
      <c r="AM192" s="75"/>
      <c r="AN192" s="75"/>
      <c r="AO192" s="74"/>
      <c r="AP192" s="74"/>
      <c r="AQ192" s="74"/>
      <c r="AR192" s="74"/>
      <c r="AS192" s="73"/>
      <c r="AT192" s="74"/>
      <c r="AU192" s="73"/>
      <c r="AV192" s="73"/>
      <c r="AW192" s="75"/>
      <c r="AX192" s="74"/>
      <c r="AY192" s="73"/>
      <c r="AZ192" s="73"/>
      <c r="BA192" s="73"/>
      <c r="BB192" s="74"/>
      <c r="BC192" s="74"/>
      <c r="BD192" s="75"/>
      <c r="BE192" s="75"/>
    </row>
    <row r="193" spans="1:57" x14ac:dyDescent="0.25">
      <c r="A193" s="17"/>
      <c r="B193"/>
      <c r="C193" s="17"/>
      <c r="D193" s="75"/>
      <c r="E193" s="75"/>
      <c r="F193" s="75"/>
      <c r="G193" s="75"/>
      <c r="H193" s="75"/>
      <c r="I193" s="75"/>
      <c r="J193" s="75"/>
      <c r="K193" s="73"/>
      <c r="L193" s="73"/>
      <c r="M193" s="73"/>
      <c r="N193" s="73"/>
      <c r="O193" s="73"/>
      <c r="P193" s="75"/>
      <c r="Q193" s="75"/>
      <c r="R193" s="75"/>
      <c r="S193" s="73"/>
      <c r="T193" s="74"/>
      <c r="U193" s="74"/>
      <c r="V193" s="74"/>
      <c r="W193" s="74"/>
      <c r="X193" s="75"/>
      <c r="Y193" s="75"/>
      <c r="Z193" s="74"/>
      <c r="AA193" s="74"/>
      <c r="AB193" s="74"/>
      <c r="AC193" s="73"/>
      <c r="AD193" s="74"/>
      <c r="AE193" s="73"/>
      <c r="AF193" s="73"/>
      <c r="AG193" s="75"/>
      <c r="AH193" s="75"/>
      <c r="AI193" s="75"/>
      <c r="AJ193" s="75"/>
      <c r="AK193" s="75"/>
      <c r="AL193" s="75"/>
      <c r="AM193" s="75"/>
      <c r="AN193" s="75"/>
      <c r="AO193" s="74"/>
      <c r="AP193" s="74"/>
      <c r="AQ193" s="74"/>
      <c r="AR193" s="74"/>
      <c r="AS193" s="73"/>
      <c r="AT193" s="74"/>
      <c r="AU193" s="73"/>
      <c r="AV193" s="73"/>
      <c r="AW193" s="75"/>
      <c r="AX193" s="74"/>
      <c r="AY193" s="73"/>
      <c r="AZ193" s="73"/>
      <c r="BA193" s="73"/>
      <c r="BB193" s="74"/>
      <c r="BC193" s="74"/>
      <c r="BD193" s="75"/>
      <c r="BE193" s="75"/>
    </row>
    <row r="194" spans="1:57" x14ac:dyDescent="0.25">
      <c r="A194" s="17"/>
      <c r="B194"/>
      <c r="C194" s="17"/>
      <c r="D194" s="75"/>
      <c r="E194" s="75"/>
      <c r="F194" s="75"/>
      <c r="G194" s="75"/>
      <c r="H194" s="75"/>
      <c r="I194" s="75"/>
      <c r="J194" s="75"/>
      <c r="K194" s="73"/>
      <c r="L194" s="73"/>
      <c r="M194" s="73"/>
      <c r="N194" s="73"/>
      <c r="O194" s="73"/>
      <c r="P194" s="75"/>
      <c r="Q194" s="75"/>
      <c r="R194" s="75"/>
      <c r="S194" s="73"/>
      <c r="T194" s="74"/>
      <c r="U194" s="74"/>
      <c r="V194" s="74"/>
      <c r="W194" s="74"/>
      <c r="X194" s="75"/>
      <c r="Y194" s="75"/>
      <c r="Z194" s="74"/>
      <c r="AA194" s="74"/>
      <c r="AB194" s="74"/>
      <c r="AC194" s="73"/>
      <c r="AD194" s="74"/>
      <c r="AE194" s="73"/>
      <c r="AF194" s="73"/>
      <c r="AG194" s="75"/>
      <c r="AH194" s="75"/>
      <c r="AI194" s="75"/>
      <c r="AJ194" s="75"/>
      <c r="AK194" s="75"/>
      <c r="AL194" s="75"/>
      <c r="AM194" s="75"/>
      <c r="AN194" s="75"/>
      <c r="AO194" s="74"/>
      <c r="AP194" s="74"/>
      <c r="AQ194" s="74"/>
      <c r="AR194" s="74"/>
      <c r="AS194" s="73"/>
      <c r="AT194" s="74"/>
      <c r="AU194" s="73"/>
      <c r="AV194" s="73"/>
      <c r="AW194" s="75"/>
      <c r="AX194" s="74"/>
      <c r="AY194" s="73"/>
      <c r="AZ194" s="73"/>
      <c r="BA194" s="73"/>
      <c r="BB194" s="74"/>
      <c r="BC194" s="74"/>
      <c r="BD194" s="75"/>
      <c r="BE194" s="75"/>
    </row>
    <row r="195" spans="1:57" x14ac:dyDescent="0.25">
      <c r="A195" s="17"/>
      <c r="B195"/>
      <c r="C195" s="17"/>
      <c r="D195" s="75"/>
      <c r="E195" s="75"/>
      <c r="F195" s="75"/>
      <c r="G195" s="75"/>
      <c r="H195" s="75"/>
      <c r="I195" s="75"/>
      <c r="J195" s="75"/>
      <c r="K195" s="73"/>
      <c r="L195" s="73"/>
      <c r="M195" s="73"/>
      <c r="N195" s="73"/>
      <c r="O195" s="73"/>
      <c r="P195" s="75"/>
      <c r="Q195" s="75"/>
      <c r="R195" s="75"/>
      <c r="S195" s="73"/>
      <c r="T195" s="74"/>
      <c r="U195" s="74"/>
      <c r="V195" s="74"/>
      <c r="W195" s="74"/>
      <c r="X195" s="75"/>
      <c r="Y195" s="75"/>
      <c r="Z195" s="74"/>
      <c r="AA195" s="74"/>
      <c r="AB195" s="74"/>
      <c r="AC195" s="73"/>
      <c r="AD195" s="74"/>
      <c r="AE195" s="73"/>
      <c r="AF195" s="73"/>
      <c r="AG195" s="75"/>
      <c r="AH195" s="75"/>
      <c r="AI195" s="75"/>
      <c r="AJ195" s="75"/>
      <c r="AK195" s="75"/>
      <c r="AL195" s="75"/>
      <c r="AM195" s="75"/>
      <c r="AN195" s="75"/>
      <c r="AO195" s="74"/>
      <c r="AP195" s="74"/>
      <c r="AQ195" s="74"/>
      <c r="AR195" s="74"/>
      <c r="AS195" s="73"/>
      <c r="AT195" s="74"/>
      <c r="AU195" s="73"/>
      <c r="AV195" s="73"/>
      <c r="AW195" s="75"/>
      <c r="AX195" s="74"/>
      <c r="AY195" s="73"/>
      <c r="AZ195" s="73"/>
      <c r="BA195" s="73"/>
      <c r="BB195" s="74"/>
      <c r="BC195" s="74"/>
      <c r="BD195" s="75"/>
      <c r="BE195" s="75"/>
    </row>
    <row r="196" spans="1:57" x14ac:dyDescent="0.25">
      <c r="A196" s="17"/>
      <c r="B196"/>
      <c r="C196" s="17"/>
      <c r="D196" s="75"/>
      <c r="E196" s="75"/>
      <c r="F196" s="75"/>
      <c r="G196" s="75"/>
      <c r="H196" s="75"/>
      <c r="I196" s="75"/>
      <c r="J196" s="75"/>
      <c r="K196" s="73"/>
      <c r="L196" s="73"/>
      <c r="M196" s="73"/>
      <c r="N196" s="73"/>
      <c r="O196" s="73"/>
      <c r="P196" s="75"/>
      <c r="Q196" s="75"/>
      <c r="R196" s="75"/>
      <c r="S196" s="73"/>
      <c r="T196" s="74"/>
      <c r="U196" s="74"/>
      <c r="V196" s="74"/>
      <c r="W196" s="74"/>
      <c r="X196" s="75"/>
      <c r="Y196" s="75"/>
      <c r="Z196" s="74"/>
      <c r="AA196" s="74"/>
      <c r="AB196" s="74"/>
      <c r="AC196" s="73"/>
      <c r="AD196" s="74"/>
      <c r="AE196" s="73"/>
      <c r="AF196" s="73"/>
      <c r="AG196" s="75"/>
      <c r="AH196" s="75"/>
      <c r="AI196" s="75"/>
      <c r="AJ196" s="75"/>
      <c r="AK196" s="75"/>
      <c r="AL196" s="75"/>
      <c r="AM196" s="75"/>
      <c r="AN196" s="75"/>
      <c r="AO196" s="74"/>
      <c r="AP196" s="74"/>
      <c r="AQ196" s="74"/>
      <c r="AR196" s="74"/>
      <c r="AS196" s="73"/>
      <c r="AT196" s="74"/>
      <c r="AU196" s="73"/>
      <c r="AV196" s="73"/>
      <c r="AW196" s="75"/>
      <c r="AX196" s="74"/>
      <c r="AY196" s="73"/>
      <c r="AZ196" s="73"/>
      <c r="BA196" s="73"/>
      <c r="BB196" s="74"/>
      <c r="BC196" s="74"/>
      <c r="BD196" s="75"/>
      <c r="BE196" s="75"/>
    </row>
  </sheetData>
  <mergeCells count="1">
    <mergeCell ref="A1:BE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3"/>
  <sheetViews>
    <sheetView showGridLines="0" workbookViewId="0">
      <pane xSplit="2" ySplit="4" topLeftCell="C5" activePane="bottomRight" state="frozen"/>
      <selection pane="topRight" activeCell="C1" sqref="C1"/>
      <selection pane="bottomLeft" activeCell="A5" sqref="A5"/>
      <selection pane="bottomRight" activeCell="J6" sqref="J6"/>
    </sheetView>
  </sheetViews>
  <sheetFormatPr defaultRowHeight="15" x14ac:dyDescent="0.25"/>
  <cols>
    <col min="1" max="1" width="49.42578125" style="11" bestFit="1" customWidth="1"/>
    <col min="2" max="2" width="5.5703125" style="11" bestFit="1" customWidth="1"/>
    <col min="3" max="51" width="11.42578125" style="11" customWidth="1"/>
    <col min="52" max="16384" width="9.140625" style="11"/>
  </cols>
  <sheetData>
    <row r="1" spans="1:54" x14ac:dyDescent="0.25">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row>
    <row r="2" spans="1:54" s="84" customFormat="1" ht="121.5" customHeight="1" x14ac:dyDescent="0.25">
      <c r="A2" s="17" t="s">
        <v>32</v>
      </c>
      <c r="B2" s="17" t="s">
        <v>18</v>
      </c>
      <c r="C2" s="1" t="s">
        <v>89</v>
      </c>
      <c r="D2" s="1" t="s">
        <v>90</v>
      </c>
      <c r="E2" s="1" t="s">
        <v>91</v>
      </c>
      <c r="F2" s="1" t="s">
        <v>92</v>
      </c>
      <c r="G2" s="1" t="s">
        <v>93</v>
      </c>
      <c r="H2" s="1" t="s">
        <v>94</v>
      </c>
      <c r="I2" s="1" t="s">
        <v>95</v>
      </c>
      <c r="J2" s="1" t="s">
        <v>96</v>
      </c>
      <c r="K2" s="1" t="s">
        <v>78</v>
      </c>
      <c r="L2" s="1" t="s">
        <v>97</v>
      </c>
      <c r="M2" s="1" t="s">
        <v>79</v>
      </c>
      <c r="N2" s="1" t="s">
        <v>38</v>
      </c>
      <c r="O2" s="1" t="s">
        <v>39</v>
      </c>
      <c r="P2" s="1" t="s">
        <v>146</v>
      </c>
      <c r="Q2" s="1" t="s">
        <v>147</v>
      </c>
      <c r="R2" s="1" t="s">
        <v>147</v>
      </c>
      <c r="S2" s="1" t="s">
        <v>46</v>
      </c>
      <c r="T2" s="1" t="s">
        <v>137</v>
      </c>
      <c r="U2" s="1" t="s">
        <v>45</v>
      </c>
      <c r="V2" s="1" t="s">
        <v>125</v>
      </c>
      <c r="W2" s="1" t="s">
        <v>135</v>
      </c>
      <c r="X2" s="1" t="s">
        <v>54</v>
      </c>
      <c r="Y2" s="1" t="s">
        <v>53</v>
      </c>
      <c r="Z2" s="1" t="s">
        <v>136</v>
      </c>
      <c r="AA2" s="1" t="s">
        <v>129</v>
      </c>
      <c r="AB2" s="1" t="s">
        <v>37</v>
      </c>
      <c r="AC2" s="1" t="s">
        <v>138</v>
      </c>
      <c r="AD2" s="1" t="s">
        <v>139</v>
      </c>
      <c r="AE2" s="1" t="s">
        <v>139</v>
      </c>
      <c r="AF2" s="1" t="s">
        <v>139</v>
      </c>
      <c r="AG2" s="1" t="s">
        <v>140</v>
      </c>
      <c r="AH2" s="1" t="s">
        <v>141</v>
      </c>
      <c r="AI2" s="1" t="s">
        <v>47</v>
      </c>
      <c r="AJ2" s="1" t="s">
        <v>66</v>
      </c>
      <c r="AK2" s="1" t="s">
        <v>67</v>
      </c>
      <c r="AL2" s="1" t="s">
        <v>68</v>
      </c>
      <c r="AM2" s="1" t="s">
        <v>69</v>
      </c>
      <c r="AN2" s="1" t="s">
        <v>102</v>
      </c>
      <c r="AO2" s="1" t="s">
        <v>20</v>
      </c>
      <c r="AP2" s="1" t="s">
        <v>56</v>
      </c>
      <c r="AQ2" s="1" t="s">
        <v>22</v>
      </c>
      <c r="AR2" s="1" t="s">
        <v>75</v>
      </c>
      <c r="AS2" s="1" t="s">
        <v>23</v>
      </c>
      <c r="AT2" s="1" t="s">
        <v>24</v>
      </c>
      <c r="AU2" s="1" t="s">
        <v>80</v>
      </c>
      <c r="AV2" s="1" t="s">
        <v>41</v>
      </c>
      <c r="AW2" s="1" t="s">
        <v>40</v>
      </c>
      <c r="AX2" s="1" t="s">
        <v>144</v>
      </c>
      <c r="AY2" s="1" t="s">
        <v>25</v>
      </c>
      <c r="AZ2" s="1" t="s">
        <v>636</v>
      </c>
      <c r="BA2" s="1" t="s">
        <v>637</v>
      </c>
      <c r="BB2" s="1" t="s">
        <v>638</v>
      </c>
    </row>
    <row r="3" spans="1:54" x14ac:dyDescent="0.25">
      <c r="A3" s="76" t="s">
        <v>145</v>
      </c>
      <c r="B3" s="17"/>
      <c r="C3" s="77"/>
      <c r="D3" s="77"/>
      <c r="E3" s="77"/>
      <c r="F3" s="77"/>
      <c r="G3" s="77"/>
      <c r="H3" s="77"/>
      <c r="I3" s="77"/>
      <c r="J3" s="77" t="s">
        <v>101</v>
      </c>
      <c r="K3" s="77">
        <v>2013</v>
      </c>
      <c r="L3" s="77" t="s">
        <v>349</v>
      </c>
      <c r="M3" s="77">
        <v>2012</v>
      </c>
      <c r="N3" s="77">
        <v>2012</v>
      </c>
      <c r="O3" s="77">
        <v>2011</v>
      </c>
      <c r="P3" s="77" t="s">
        <v>103</v>
      </c>
      <c r="Q3" s="77">
        <v>2011</v>
      </c>
      <c r="R3" s="77">
        <v>2012</v>
      </c>
      <c r="S3" s="77">
        <v>2011</v>
      </c>
      <c r="T3" s="77">
        <v>2012</v>
      </c>
      <c r="U3" s="77">
        <v>2011</v>
      </c>
      <c r="V3" s="77">
        <v>2012</v>
      </c>
      <c r="W3" s="77">
        <v>2012</v>
      </c>
      <c r="X3" s="77">
        <v>2012</v>
      </c>
      <c r="Y3" s="77">
        <v>2011</v>
      </c>
      <c r="Z3" s="77">
        <v>2011</v>
      </c>
      <c r="AA3" s="77">
        <v>2012</v>
      </c>
      <c r="AB3" s="77">
        <v>2012</v>
      </c>
      <c r="AC3" s="77">
        <v>2012</v>
      </c>
      <c r="AD3" s="77">
        <v>2011</v>
      </c>
      <c r="AE3" s="77">
        <v>2012</v>
      </c>
      <c r="AF3" s="77">
        <v>2013</v>
      </c>
      <c r="AG3" s="77">
        <v>2013</v>
      </c>
      <c r="AH3" s="77">
        <v>2013</v>
      </c>
      <c r="AI3" s="77">
        <v>2013</v>
      </c>
      <c r="AJ3" s="77" t="s">
        <v>103</v>
      </c>
      <c r="AK3" s="77" t="s">
        <v>103</v>
      </c>
      <c r="AL3" s="77">
        <v>2013</v>
      </c>
      <c r="AM3" s="77">
        <v>2013</v>
      </c>
      <c r="AN3" s="77" t="s">
        <v>104</v>
      </c>
      <c r="AO3" s="77">
        <v>2012</v>
      </c>
      <c r="AP3" s="77">
        <v>2013</v>
      </c>
      <c r="AQ3" s="77">
        <v>2010</v>
      </c>
      <c r="AR3" s="77" t="s">
        <v>76</v>
      </c>
      <c r="AS3" s="77">
        <v>2012</v>
      </c>
      <c r="AT3" s="77">
        <v>2012</v>
      </c>
      <c r="AU3" s="77" t="s">
        <v>81</v>
      </c>
      <c r="AV3" s="77">
        <v>2011</v>
      </c>
      <c r="AW3" s="77">
        <v>2011</v>
      </c>
      <c r="AX3" s="77">
        <v>2013</v>
      </c>
      <c r="AY3" s="77">
        <v>2012</v>
      </c>
      <c r="AZ3" s="11" t="s">
        <v>639</v>
      </c>
      <c r="BA3" s="11" t="s">
        <v>640</v>
      </c>
      <c r="BB3" s="11" t="s">
        <v>640</v>
      </c>
    </row>
    <row r="4" spans="1:54" ht="45" x14ac:dyDescent="0.25">
      <c r="A4" s="98" t="s">
        <v>98</v>
      </c>
      <c r="B4" s="17"/>
      <c r="C4" s="77" t="s">
        <v>99</v>
      </c>
      <c r="D4" s="77" t="s">
        <v>99</v>
      </c>
      <c r="E4" s="77" t="s">
        <v>99</v>
      </c>
      <c r="F4" s="77" t="s">
        <v>99</v>
      </c>
      <c r="G4" s="77" t="s">
        <v>99</v>
      </c>
      <c r="H4" s="77" t="s">
        <v>99</v>
      </c>
      <c r="I4" s="77" t="s">
        <v>99</v>
      </c>
      <c r="J4" s="77" t="s">
        <v>99</v>
      </c>
      <c r="K4" s="77" t="s">
        <v>100</v>
      </c>
      <c r="L4" s="77" t="s">
        <v>127</v>
      </c>
      <c r="M4" s="77" t="s">
        <v>100</v>
      </c>
      <c r="N4" s="77" t="s">
        <v>100</v>
      </c>
      <c r="O4" s="77" t="s">
        <v>100</v>
      </c>
      <c r="P4" s="77" t="s">
        <v>122</v>
      </c>
      <c r="Q4" s="77" t="s">
        <v>346</v>
      </c>
      <c r="R4" s="77" t="s">
        <v>346</v>
      </c>
      <c r="S4" s="77" t="s">
        <v>123</v>
      </c>
      <c r="T4" s="77" t="s">
        <v>128</v>
      </c>
      <c r="U4" s="77" t="s">
        <v>124</v>
      </c>
      <c r="V4" s="77" t="s">
        <v>126</v>
      </c>
      <c r="W4" s="77" t="s">
        <v>124</v>
      </c>
      <c r="X4" s="77" t="s">
        <v>127</v>
      </c>
      <c r="Y4" s="77" t="s">
        <v>124</v>
      </c>
      <c r="Z4" s="77" t="s">
        <v>142</v>
      </c>
      <c r="AA4" s="77" t="s">
        <v>127</v>
      </c>
      <c r="AB4" s="77" t="s">
        <v>100</v>
      </c>
      <c r="AC4" s="77" t="s">
        <v>100</v>
      </c>
      <c r="AD4" s="77" t="s">
        <v>99</v>
      </c>
      <c r="AE4" s="77" t="s">
        <v>99</v>
      </c>
      <c r="AF4" s="77" t="s">
        <v>99</v>
      </c>
      <c r="AG4" s="77" t="s">
        <v>99</v>
      </c>
      <c r="AH4" s="77" t="s">
        <v>99</v>
      </c>
      <c r="AI4" s="77" t="s">
        <v>99</v>
      </c>
      <c r="AJ4" s="77" t="s">
        <v>124</v>
      </c>
      <c r="AK4" s="77" t="s">
        <v>124</v>
      </c>
      <c r="AL4" s="77" t="s">
        <v>100</v>
      </c>
      <c r="AM4" s="77" t="s">
        <v>100</v>
      </c>
      <c r="AN4" s="77" t="s">
        <v>100</v>
      </c>
      <c r="AO4" s="77" t="s">
        <v>100</v>
      </c>
      <c r="AP4" s="77" t="s">
        <v>100</v>
      </c>
      <c r="AQ4" s="77" t="s">
        <v>124</v>
      </c>
      <c r="AR4" s="77" t="s">
        <v>124</v>
      </c>
      <c r="AS4" s="77" t="s">
        <v>124</v>
      </c>
      <c r="AT4" s="77" t="s">
        <v>143</v>
      </c>
      <c r="AU4" s="77" t="s">
        <v>351</v>
      </c>
      <c r="AV4" s="77" t="s">
        <v>124</v>
      </c>
      <c r="AW4" s="77" t="s">
        <v>124</v>
      </c>
      <c r="AX4" s="77" t="s">
        <v>142</v>
      </c>
      <c r="AY4" s="77" t="s">
        <v>99</v>
      </c>
      <c r="AZ4" s="77" t="s">
        <v>346</v>
      </c>
      <c r="BA4" s="77" t="s">
        <v>346</v>
      </c>
      <c r="BB4" s="77" t="s">
        <v>346</v>
      </c>
    </row>
    <row r="5" spans="1:54" x14ac:dyDescent="0.25">
      <c r="A5" s="17" t="s">
        <v>1</v>
      </c>
      <c r="B5" s="17" t="s">
        <v>0</v>
      </c>
      <c r="C5" s="75">
        <v>0</v>
      </c>
      <c r="D5" s="75">
        <v>0</v>
      </c>
      <c r="E5" s="75">
        <v>6877</v>
      </c>
      <c r="F5" s="75">
        <v>0</v>
      </c>
      <c r="G5" s="75">
        <v>0</v>
      </c>
      <c r="H5" s="75">
        <v>0</v>
      </c>
      <c r="I5" s="75">
        <v>0</v>
      </c>
      <c r="J5" s="75">
        <v>241143.04347826086</v>
      </c>
      <c r="K5" s="75">
        <v>0</v>
      </c>
      <c r="L5" s="73">
        <v>8</v>
      </c>
      <c r="M5" s="73">
        <v>-0.61686240372625523</v>
      </c>
      <c r="N5" s="73">
        <v>0.34338927602424596</v>
      </c>
      <c r="O5" s="73">
        <v>0.53500000000000003</v>
      </c>
      <c r="P5" s="75">
        <v>304961658</v>
      </c>
      <c r="Q5" s="75">
        <v>995.66</v>
      </c>
      <c r="R5" s="75">
        <v>1158.54</v>
      </c>
      <c r="S5" s="73">
        <v>10.806718423177673</v>
      </c>
      <c r="T5" s="74">
        <v>102.4</v>
      </c>
      <c r="U5" s="74">
        <v>26</v>
      </c>
      <c r="V5" s="74">
        <v>0.5</v>
      </c>
      <c r="W5" s="75">
        <v>87</v>
      </c>
      <c r="X5" s="75">
        <v>82</v>
      </c>
      <c r="Y5" s="74">
        <v>1.1000000000000001</v>
      </c>
      <c r="Z5" s="73">
        <v>81.150000000000006</v>
      </c>
      <c r="AA5" s="74">
        <v>163</v>
      </c>
      <c r="AB5" s="73">
        <v>0.60930600458300155</v>
      </c>
      <c r="AC5" s="73">
        <v>39.79</v>
      </c>
      <c r="AD5" s="75">
        <v>0</v>
      </c>
      <c r="AE5" s="75">
        <v>2871000</v>
      </c>
      <c r="AF5" s="75">
        <v>0</v>
      </c>
      <c r="AG5" s="75">
        <v>0</v>
      </c>
      <c r="AH5" s="75">
        <v>62369</v>
      </c>
      <c r="AI5" s="75">
        <v>2</v>
      </c>
      <c r="AJ5" s="75">
        <v>119</v>
      </c>
      <c r="AK5" s="74">
        <v>25</v>
      </c>
      <c r="AL5" s="73">
        <v>2.12</v>
      </c>
      <c r="AM5" s="74">
        <v>34.799999999999997</v>
      </c>
      <c r="AN5" s="73">
        <v>3.67</v>
      </c>
      <c r="AO5" s="73">
        <v>-0.53700000000000003</v>
      </c>
      <c r="AP5" s="75">
        <v>38</v>
      </c>
      <c r="AQ5" s="74">
        <v>14.6</v>
      </c>
      <c r="AR5" s="73">
        <v>28.729209999999998</v>
      </c>
      <c r="AS5" s="73">
        <v>3.72503491597675</v>
      </c>
      <c r="AT5" s="73">
        <v>57.065061951778503</v>
      </c>
      <c r="AU5" s="73">
        <v>5.5691050980964194</v>
      </c>
      <c r="AV5" s="74">
        <v>18</v>
      </c>
      <c r="AW5" s="74">
        <v>80</v>
      </c>
      <c r="AX5" s="75">
        <v>1302.2639999999999</v>
      </c>
      <c r="AY5" s="75">
        <v>16460141</v>
      </c>
      <c r="AZ5" s="73">
        <v>0.27252699999999996</v>
      </c>
      <c r="BA5" s="73">
        <v>1.6</v>
      </c>
      <c r="BB5" s="73">
        <v>8.8699999999999992</v>
      </c>
    </row>
    <row r="6" spans="1:54" x14ac:dyDescent="0.25">
      <c r="A6" s="17" t="s">
        <v>3</v>
      </c>
      <c r="B6" s="17" t="s">
        <v>2</v>
      </c>
      <c r="C6" s="75">
        <v>230.42315789473685</v>
      </c>
      <c r="D6" s="75">
        <v>0</v>
      </c>
      <c r="E6" s="75">
        <v>38046</v>
      </c>
      <c r="F6" s="75">
        <v>0</v>
      </c>
      <c r="G6" s="75">
        <v>0</v>
      </c>
      <c r="H6" s="75">
        <v>0</v>
      </c>
      <c r="I6" s="75">
        <v>0</v>
      </c>
      <c r="J6" s="75">
        <v>8126.086956521739</v>
      </c>
      <c r="K6" s="75">
        <v>1</v>
      </c>
      <c r="L6" s="73">
        <v>7.6</v>
      </c>
      <c r="M6" s="73">
        <v>-0.57547351507469324</v>
      </c>
      <c r="N6" s="73">
        <v>0.49546972553022922</v>
      </c>
      <c r="O6" s="73">
        <v>0.28699999999999998</v>
      </c>
      <c r="P6" s="75">
        <v>97238760</v>
      </c>
      <c r="Q6" s="75">
        <v>611.01</v>
      </c>
      <c r="R6" s="75">
        <v>596.24</v>
      </c>
      <c r="S6" s="73">
        <v>2.2907997780361171</v>
      </c>
      <c r="T6" s="74">
        <v>94.9</v>
      </c>
      <c r="U6" s="74">
        <v>16.600000000000001</v>
      </c>
      <c r="V6" s="74">
        <v>0.8</v>
      </c>
      <c r="W6" s="75">
        <v>82</v>
      </c>
      <c r="X6" s="75">
        <v>319</v>
      </c>
      <c r="Y6" s="74">
        <v>4.5999999999999996</v>
      </c>
      <c r="Z6" s="73">
        <v>127.92</v>
      </c>
      <c r="AA6" s="74">
        <v>103</v>
      </c>
      <c r="AB6" s="73">
        <v>0.62825722455384236</v>
      </c>
      <c r="AC6" s="73">
        <v>38.909999999999997</v>
      </c>
      <c r="AD6" s="75">
        <v>16706</v>
      </c>
      <c r="AE6" s="75">
        <v>51980</v>
      </c>
      <c r="AF6" s="75">
        <v>0</v>
      </c>
      <c r="AG6" s="75">
        <v>0</v>
      </c>
      <c r="AH6" s="75">
        <v>98969</v>
      </c>
      <c r="AI6" s="75">
        <v>0</v>
      </c>
      <c r="AJ6" s="75">
        <v>113</v>
      </c>
      <c r="AK6" s="74">
        <v>13.3</v>
      </c>
      <c r="AL6" s="73">
        <v>2.02</v>
      </c>
      <c r="AM6" s="74">
        <v>11.2</v>
      </c>
      <c r="AN6" s="73" t="s">
        <v>105</v>
      </c>
      <c r="AO6" s="73">
        <v>-0.88400000000000001</v>
      </c>
      <c r="AP6" s="75">
        <v>25</v>
      </c>
      <c r="AQ6" s="74">
        <v>48.7</v>
      </c>
      <c r="AR6" s="73">
        <v>71.290499999999994</v>
      </c>
      <c r="AS6" s="73">
        <v>5.6989872403649402</v>
      </c>
      <c r="AT6" s="73">
        <v>64.038763506254298</v>
      </c>
      <c r="AU6" s="73">
        <v>6</v>
      </c>
      <c r="AV6" s="74">
        <v>47.8</v>
      </c>
      <c r="AW6" s="74">
        <v>74.400000000000006</v>
      </c>
      <c r="AX6" s="75">
        <v>2259.2570000000001</v>
      </c>
      <c r="AY6" s="75">
        <v>21699631</v>
      </c>
      <c r="AZ6" s="73">
        <v>0</v>
      </c>
      <c r="BA6" s="73">
        <v>0</v>
      </c>
      <c r="BB6" s="73">
        <v>1.46</v>
      </c>
    </row>
    <row r="7" spans="1:54" x14ac:dyDescent="0.25">
      <c r="A7" s="17" t="s">
        <v>5</v>
      </c>
      <c r="B7" s="17" t="s">
        <v>4</v>
      </c>
      <c r="C7" s="75">
        <v>0</v>
      </c>
      <c r="D7" s="75">
        <v>0</v>
      </c>
      <c r="E7" s="75">
        <v>23542</v>
      </c>
      <c r="F7" s="75">
        <v>0</v>
      </c>
      <c r="G7" s="75">
        <v>0</v>
      </c>
      <c r="H7" s="75">
        <v>0</v>
      </c>
      <c r="I7" s="75">
        <v>0</v>
      </c>
      <c r="J7" s="75">
        <v>237217.39130434784</v>
      </c>
      <c r="K7" s="75">
        <v>3</v>
      </c>
      <c r="L7" s="73">
        <v>7.3</v>
      </c>
      <c r="M7" s="73">
        <v>-1.0650432341870615</v>
      </c>
      <c r="N7" s="73">
        <v>0.33956754813416873</v>
      </c>
      <c r="O7" s="73">
        <v>0.34399999999999997</v>
      </c>
      <c r="P7" s="75">
        <v>986482670</v>
      </c>
      <c r="Q7" s="75">
        <v>468.41</v>
      </c>
      <c r="R7" s="75">
        <v>478.59</v>
      </c>
      <c r="S7" s="73">
        <v>3.9137268094936042</v>
      </c>
      <c r="T7" s="74">
        <v>149.80000000000001</v>
      </c>
      <c r="U7" s="74">
        <v>33.9</v>
      </c>
      <c r="V7" s="74">
        <v>0.4</v>
      </c>
      <c r="W7" s="75">
        <v>64</v>
      </c>
      <c r="X7" s="75">
        <v>221</v>
      </c>
      <c r="Y7" s="74">
        <v>3.1</v>
      </c>
      <c r="Z7" s="73">
        <v>65.48</v>
      </c>
      <c r="AA7" s="74">
        <v>181</v>
      </c>
      <c r="AB7" s="73" t="s">
        <v>105</v>
      </c>
      <c r="AC7" s="73">
        <v>39.78</v>
      </c>
      <c r="AD7" s="75">
        <v>18123</v>
      </c>
      <c r="AE7" s="75">
        <v>2215339</v>
      </c>
      <c r="AF7" s="75">
        <v>1600000</v>
      </c>
      <c r="AG7" s="75">
        <v>90000</v>
      </c>
      <c r="AH7" s="75">
        <v>355132</v>
      </c>
      <c r="AI7" s="75">
        <v>115944</v>
      </c>
      <c r="AJ7" s="75">
        <v>106</v>
      </c>
      <c r="AK7" s="74">
        <v>29.4</v>
      </c>
      <c r="AL7" s="73">
        <v>2.73</v>
      </c>
      <c r="AM7" s="74">
        <v>60.6</v>
      </c>
      <c r="AN7" s="73" t="s">
        <v>105</v>
      </c>
      <c r="AO7" s="73">
        <v>-1.5</v>
      </c>
      <c r="AP7" s="75">
        <v>19</v>
      </c>
      <c r="AQ7" s="74" t="s">
        <v>105</v>
      </c>
      <c r="AR7" s="73">
        <v>35.391469999999998</v>
      </c>
      <c r="AS7" s="73">
        <v>2.1000000000545298</v>
      </c>
      <c r="AT7" s="73">
        <v>35.489760301550902</v>
      </c>
      <c r="AU7" s="73">
        <v>3</v>
      </c>
      <c r="AV7" s="74">
        <v>11.7</v>
      </c>
      <c r="AW7" s="74">
        <v>50.2</v>
      </c>
      <c r="AX7" s="75">
        <v>1866.809</v>
      </c>
      <c r="AY7" s="75">
        <v>12448175</v>
      </c>
      <c r="AZ7" s="73">
        <v>0</v>
      </c>
      <c r="BA7" s="73">
        <v>0</v>
      </c>
      <c r="BB7" s="73">
        <v>1.1199999999999999</v>
      </c>
    </row>
    <row r="8" spans="1:54" x14ac:dyDescent="0.25">
      <c r="A8" s="17" t="s">
        <v>7</v>
      </c>
      <c r="B8" s="17" t="s">
        <v>6</v>
      </c>
      <c r="C8" s="75">
        <v>0</v>
      </c>
      <c r="D8" s="75">
        <v>0</v>
      </c>
      <c r="E8" s="75">
        <v>1411</v>
      </c>
      <c r="F8" s="75">
        <v>0</v>
      </c>
      <c r="G8" s="75">
        <v>0</v>
      </c>
      <c r="H8" s="75">
        <v>0</v>
      </c>
      <c r="I8" s="75">
        <v>0</v>
      </c>
      <c r="J8" s="75">
        <v>18608.695652173912</v>
      </c>
      <c r="K8" s="75">
        <v>0</v>
      </c>
      <c r="L8" s="73">
        <v>10.199999999999999</v>
      </c>
      <c r="M8" s="73">
        <v>5.9158210977021336E-3</v>
      </c>
      <c r="N8" s="73">
        <v>0.4386108041448411</v>
      </c>
      <c r="O8" s="73">
        <v>0.32400000000000001</v>
      </c>
      <c r="P8" s="75">
        <v>18455380</v>
      </c>
      <c r="Q8" s="75">
        <v>134.69999999999999</v>
      </c>
      <c r="R8" s="75">
        <v>138.80000000000001</v>
      </c>
      <c r="S8" s="73">
        <v>15.659489954068276</v>
      </c>
      <c r="T8" s="74">
        <v>72.900000000000006</v>
      </c>
      <c r="U8" s="74">
        <v>15.8</v>
      </c>
      <c r="V8" s="74">
        <v>1.1000000000000001</v>
      </c>
      <c r="W8" s="75">
        <v>95</v>
      </c>
      <c r="X8" s="75">
        <v>490</v>
      </c>
      <c r="Y8" s="74">
        <v>1.5</v>
      </c>
      <c r="Z8" s="73">
        <v>93.72</v>
      </c>
      <c r="AA8" s="74">
        <v>97</v>
      </c>
      <c r="AB8" s="73">
        <v>0.59388498069862072</v>
      </c>
      <c r="AC8" s="73">
        <v>47.28</v>
      </c>
      <c r="AD8" s="75">
        <v>0</v>
      </c>
      <c r="AE8" s="75">
        <v>428000</v>
      </c>
      <c r="AF8" s="75">
        <v>3300</v>
      </c>
      <c r="AG8" s="75">
        <v>0</v>
      </c>
      <c r="AH8" s="75">
        <v>9853</v>
      </c>
      <c r="AI8" s="75">
        <v>0</v>
      </c>
      <c r="AJ8" s="75">
        <v>112</v>
      </c>
      <c r="AK8" s="74">
        <v>16</v>
      </c>
      <c r="AL8" s="73">
        <v>2.79</v>
      </c>
      <c r="AM8" s="74">
        <v>23.7</v>
      </c>
      <c r="AN8" s="73" t="s">
        <v>105</v>
      </c>
      <c r="AO8" s="73">
        <v>-0.67100000000000004</v>
      </c>
      <c r="AP8" s="75">
        <v>28</v>
      </c>
      <c r="AQ8" s="74" t="s">
        <v>105</v>
      </c>
      <c r="AR8" s="73">
        <v>51.10727</v>
      </c>
      <c r="AS8" s="73">
        <v>12.4492287209242</v>
      </c>
      <c r="AT8" s="73">
        <v>83.637123878698603</v>
      </c>
      <c r="AU8" s="73">
        <v>33</v>
      </c>
      <c r="AV8" s="74">
        <v>67.7</v>
      </c>
      <c r="AW8" s="74">
        <v>89.3</v>
      </c>
      <c r="AX8" s="75">
        <v>1943.3979999999999</v>
      </c>
      <c r="AY8" s="75">
        <v>1791225</v>
      </c>
      <c r="AZ8" s="73">
        <v>6.4029999999999998E-3</v>
      </c>
      <c r="BA8" s="73">
        <v>0</v>
      </c>
      <c r="BB8" s="73">
        <v>0.48000000000000004</v>
      </c>
    </row>
    <row r="9" spans="1:54" x14ac:dyDescent="0.25">
      <c r="A9" s="17" t="s">
        <v>9</v>
      </c>
      <c r="B9" s="17" t="s">
        <v>8</v>
      </c>
      <c r="C9" s="75">
        <v>0</v>
      </c>
      <c r="D9" s="75">
        <v>0</v>
      </c>
      <c r="E9" s="75">
        <v>12606</v>
      </c>
      <c r="F9" s="75">
        <v>0</v>
      </c>
      <c r="G9" s="75">
        <v>0</v>
      </c>
      <c r="H9" s="75">
        <v>0</v>
      </c>
      <c r="I9" s="75">
        <v>0</v>
      </c>
      <c r="J9" s="75">
        <v>235956.52173913043</v>
      </c>
      <c r="K9" s="75">
        <v>5</v>
      </c>
      <c r="L9" s="73">
        <v>7.5</v>
      </c>
      <c r="M9" s="73">
        <v>-1.9774860266219203</v>
      </c>
      <c r="N9" s="73">
        <v>0.34431120519544112</v>
      </c>
      <c r="O9" s="73">
        <v>0.55800000000000005</v>
      </c>
      <c r="P9" s="75">
        <v>899829568</v>
      </c>
      <c r="Q9" s="75">
        <v>1270.0999999999999</v>
      </c>
      <c r="R9" s="75">
        <v>1001.3</v>
      </c>
      <c r="S9" s="73">
        <v>10.209351813922886</v>
      </c>
      <c r="T9" s="74">
        <v>128</v>
      </c>
      <c r="U9" s="74">
        <v>27.9</v>
      </c>
      <c r="V9" s="74">
        <v>0.8</v>
      </c>
      <c r="W9" s="75">
        <v>59</v>
      </c>
      <c r="X9" s="75">
        <v>92</v>
      </c>
      <c r="Y9" s="74">
        <v>1.1000000000000001</v>
      </c>
      <c r="Z9" s="73">
        <v>73.239999999999995</v>
      </c>
      <c r="AA9" s="74">
        <v>176</v>
      </c>
      <c r="AB9" s="73">
        <v>0.64850136092449773</v>
      </c>
      <c r="AC9" s="73">
        <v>33.020000000000003</v>
      </c>
      <c r="AD9" s="75">
        <v>1190</v>
      </c>
      <c r="AE9" s="75">
        <v>3500000</v>
      </c>
      <c r="AF9" s="75">
        <v>46000</v>
      </c>
      <c r="AG9" s="75">
        <v>353400</v>
      </c>
      <c r="AH9" s="75">
        <v>13928</v>
      </c>
      <c r="AI9" s="75">
        <v>28</v>
      </c>
      <c r="AJ9" s="75">
        <v>131</v>
      </c>
      <c r="AK9" s="74">
        <v>7.3</v>
      </c>
      <c r="AL9" s="73">
        <v>2.02</v>
      </c>
      <c r="AM9" s="74">
        <v>24</v>
      </c>
      <c r="AN9" s="73">
        <v>2.85</v>
      </c>
      <c r="AO9" s="73">
        <v>-0.872</v>
      </c>
      <c r="AP9" s="75">
        <v>28</v>
      </c>
      <c r="AQ9" s="74" t="s">
        <v>105</v>
      </c>
      <c r="AR9" s="73">
        <v>33.441209999999998</v>
      </c>
      <c r="AS9" s="73">
        <v>2.1688999999999998</v>
      </c>
      <c r="AT9" s="73">
        <v>89.545482148701595</v>
      </c>
      <c r="AU9" s="73">
        <v>2</v>
      </c>
      <c r="AV9" s="74">
        <v>21.6</v>
      </c>
      <c r="AW9" s="74">
        <v>65.400000000000006</v>
      </c>
      <c r="AX9" s="75">
        <v>1128.0440000000001</v>
      </c>
      <c r="AY9" s="75">
        <v>14853572</v>
      </c>
      <c r="AZ9" s="73">
        <v>0</v>
      </c>
      <c r="BA9" s="73">
        <v>1.4</v>
      </c>
      <c r="BB9" s="73">
        <v>1.6</v>
      </c>
    </row>
    <row r="10" spans="1:54" x14ac:dyDescent="0.25">
      <c r="A10" s="17" t="s">
        <v>11</v>
      </c>
      <c r="B10" s="17" t="s">
        <v>10</v>
      </c>
      <c r="C10" s="75">
        <v>0</v>
      </c>
      <c r="D10" s="75">
        <v>0</v>
      </c>
      <c r="E10" s="75">
        <v>1359</v>
      </c>
      <c r="F10" s="75">
        <v>0</v>
      </c>
      <c r="G10" s="75">
        <v>0</v>
      </c>
      <c r="H10" s="75">
        <v>0</v>
      </c>
      <c r="I10" s="75">
        <v>0</v>
      </c>
      <c r="J10" s="75">
        <v>130691.60869565218</v>
      </c>
      <c r="K10" s="75">
        <v>2</v>
      </c>
      <c r="L10" s="73">
        <v>5</v>
      </c>
      <c r="M10" s="73">
        <v>-1.1266924784215921</v>
      </c>
      <c r="N10" s="73">
        <v>0.46697892365577798</v>
      </c>
      <c r="O10" s="73">
        <v>0.35199999999999998</v>
      </c>
      <c r="P10" s="75">
        <v>269401635</v>
      </c>
      <c r="Q10" s="75">
        <v>381.05</v>
      </c>
      <c r="R10" s="75">
        <v>408.31</v>
      </c>
      <c r="S10" s="73">
        <v>10.836079689929695</v>
      </c>
      <c r="T10" s="74">
        <v>84</v>
      </c>
      <c r="U10" s="74">
        <v>15.9</v>
      </c>
      <c r="V10" s="74">
        <v>1.3</v>
      </c>
      <c r="W10" s="75">
        <v>75</v>
      </c>
      <c r="X10" s="75">
        <v>794</v>
      </c>
      <c r="Y10" s="74">
        <v>1.1000000000000001</v>
      </c>
      <c r="Z10" s="73">
        <v>128.91999999999999</v>
      </c>
      <c r="AA10" s="74">
        <v>80</v>
      </c>
      <c r="AB10" s="73">
        <v>0.64250205051575526</v>
      </c>
      <c r="AC10" s="73">
        <v>40.46</v>
      </c>
      <c r="AD10" s="75">
        <v>0</v>
      </c>
      <c r="AE10" s="75">
        <v>700000</v>
      </c>
      <c r="AF10" s="75">
        <v>4225</v>
      </c>
      <c r="AG10" s="75">
        <v>0</v>
      </c>
      <c r="AH10" s="75">
        <v>96144</v>
      </c>
      <c r="AI10" s="75">
        <v>6208</v>
      </c>
      <c r="AJ10" s="75">
        <v>129</v>
      </c>
      <c r="AK10" s="74">
        <v>7.8</v>
      </c>
      <c r="AL10" s="73">
        <v>2.19</v>
      </c>
      <c r="AM10" s="74">
        <v>20.7</v>
      </c>
      <c r="AN10" s="73">
        <v>3.06666666666667</v>
      </c>
      <c r="AO10" s="73">
        <v>-0.93200000000000005</v>
      </c>
      <c r="AP10" s="75">
        <v>30</v>
      </c>
      <c r="AQ10" s="74" t="s">
        <v>105</v>
      </c>
      <c r="AR10" s="73">
        <v>58.613909999999997</v>
      </c>
      <c r="AS10" s="73">
        <v>5.3691000000000004</v>
      </c>
      <c r="AT10" s="73">
        <v>111.06236031798301</v>
      </c>
      <c r="AU10" s="73">
        <v>1.0311438827980983</v>
      </c>
      <c r="AV10" s="74">
        <v>26.6</v>
      </c>
      <c r="AW10" s="74">
        <v>49.6</v>
      </c>
      <c r="AX10" s="75">
        <v>2008.2560000000001</v>
      </c>
      <c r="AY10" s="75">
        <v>3796141</v>
      </c>
      <c r="AZ10" s="73">
        <v>0.14008500000000002</v>
      </c>
      <c r="BA10" s="73">
        <v>0</v>
      </c>
      <c r="BB10" s="73">
        <v>2.4500000000000002</v>
      </c>
    </row>
    <row r="11" spans="1:54" x14ac:dyDescent="0.25">
      <c r="A11" s="17" t="s">
        <v>13</v>
      </c>
      <c r="B11" s="17" t="s">
        <v>12</v>
      </c>
      <c r="C11" s="75">
        <v>0</v>
      </c>
      <c r="D11" s="75">
        <v>0</v>
      </c>
      <c r="E11" s="75">
        <v>23177</v>
      </c>
      <c r="F11" s="75">
        <v>0</v>
      </c>
      <c r="G11" s="75">
        <v>0</v>
      </c>
      <c r="H11" s="75">
        <v>0</v>
      </c>
      <c r="I11" s="75">
        <v>0</v>
      </c>
      <c r="J11" s="75">
        <v>831437.30434782605</v>
      </c>
      <c r="K11" s="75">
        <v>3</v>
      </c>
      <c r="L11" s="73">
        <v>4.7</v>
      </c>
      <c r="M11" s="73">
        <v>-1.172817281958362</v>
      </c>
      <c r="N11" s="73">
        <v>0.30411446291714955</v>
      </c>
      <c r="O11" s="73">
        <v>0.64200000000000002</v>
      </c>
      <c r="P11" s="75">
        <v>1024355986</v>
      </c>
      <c r="Q11" s="75">
        <v>645.97</v>
      </c>
      <c r="R11" s="75">
        <v>901.87</v>
      </c>
      <c r="S11" s="73">
        <v>13.549064276010903</v>
      </c>
      <c r="T11" s="74">
        <v>113.5</v>
      </c>
      <c r="U11" s="74">
        <v>39.9</v>
      </c>
      <c r="V11" s="74">
        <v>0.2</v>
      </c>
      <c r="W11" s="75">
        <v>73</v>
      </c>
      <c r="X11" s="75">
        <v>166</v>
      </c>
      <c r="Y11" s="74">
        <v>0.8</v>
      </c>
      <c r="Z11" s="73">
        <v>39.32</v>
      </c>
      <c r="AA11" s="74">
        <v>154</v>
      </c>
      <c r="AB11" s="73">
        <v>0.70657631656593645</v>
      </c>
      <c r="AC11" s="73">
        <v>34.549999999999997</v>
      </c>
      <c r="AD11" s="75">
        <v>2130</v>
      </c>
      <c r="AE11" s="75">
        <v>3535826</v>
      </c>
      <c r="AF11" s="75">
        <v>165943</v>
      </c>
      <c r="AG11" s="75">
        <v>0</v>
      </c>
      <c r="AH11" s="75">
        <v>60510</v>
      </c>
      <c r="AI11" s="75">
        <v>3127</v>
      </c>
      <c r="AJ11" s="75">
        <v>120</v>
      </c>
      <c r="AK11" s="74">
        <v>13.9</v>
      </c>
      <c r="AL11" s="73">
        <v>2.46</v>
      </c>
      <c r="AM11" s="74">
        <v>31.9</v>
      </c>
      <c r="AN11" s="73">
        <v>2.7166666666666699</v>
      </c>
      <c r="AO11" s="73">
        <v>-0.70899999999999996</v>
      </c>
      <c r="AP11" s="75">
        <v>34</v>
      </c>
      <c r="AQ11" s="74" t="s">
        <v>105</v>
      </c>
      <c r="AR11" s="73">
        <v>28.672419999999999</v>
      </c>
      <c r="AS11" s="73">
        <v>1.4077</v>
      </c>
      <c r="AT11" s="73">
        <v>32.416667312531899</v>
      </c>
      <c r="AU11" s="73">
        <v>1.5206787687450671</v>
      </c>
      <c r="AV11" s="74">
        <v>9.6</v>
      </c>
      <c r="AW11" s="74">
        <v>50.3</v>
      </c>
      <c r="AX11" s="75">
        <v>771.06799999999998</v>
      </c>
      <c r="AY11" s="75">
        <v>17157042</v>
      </c>
      <c r="AZ11" s="73">
        <v>0</v>
      </c>
      <c r="BA11" s="73">
        <v>0</v>
      </c>
      <c r="BB11" s="73">
        <v>15.419999999999998</v>
      </c>
    </row>
    <row r="12" spans="1:54" x14ac:dyDescent="0.25">
      <c r="A12" s="17" t="s">
        <v>15</v>
      </c>
      <c r="B12" s="17" t="s">
        <v>14</v>
      </c>
      <c r="C12" s="75">
        <v>0</v>
      </c>
      <c r="D12" s="75">
        <v>0</v>
      </c>
      <c r="E12" s="75">
        <v>191347</v>
      </c>
      <c r="F12" s="75">
        <v>0</v>
      </c>
      <c r="G12" s="75">
        <v>0</v>
      </c>
      <c r="H12" s="75">
        <v>0</v>
      </c>
      <c r="I12" s="75">
        <v>0</v>
      </c>
      <c r="J12" s="75">
        <v>0</v>
      </c>
      <c r="K12" s="75">
        <v>5</v>
      </c>
      <c r="L12" s="73">
        <v>20</v>
      </c>
      <c r="M12" s="73">
        <v>-2.053274018164486</v>
      </c>
      <c r="N12" s="73">
        <v>0.47113788118714339</v>
      </c>
      <c r="O12" s="73">
        <v>0.31</v>
      </c>
      <c r="P12" s="75">
        <v>80754181</v>
      </c>
      <c r="Q12" s="75">
        <v>1776.67</v>
      </c>
      <c r="R12" s="75">
        <v>1915.82</v>
      </c>
      <c r="S12" s="73">
        <v>0.43474803129576223</v>
      </c>
      <c r="T12" s="74">
        <v>123.7</v>
      </c>
      <c r="U12" s="74">
        <v>26.7</v>
      </c>
      <c r="V12" s="74">
        <v>4</v>
      </c>
      <c r="W12" s="75">
        <v>42</v>
      </c>
      <c r="X12" s="75">
        <v>161</v>
      </c>
      <c r="Y12" s="74">
        <v>3.7</v>
      </c>
      <c r="Z12" s="73">
        <v>139.44999999999999</v>
      </c>
      <c r="AA12" s="74">
        <v>151</v>
      </c>
      <c r="AB12" s="73" t="s">
        <v>105</v>
      </c>
      <c r="AC12" s="73">
        <v>48.83</v>
      </c>
      <c r="AD12" s="75">
        <v>25344</v>
      </c>
      <c r="AE12" s="75">
        <v>7015896</v>
      </c>
      <c r="AF12" s="75">
        <v>81506</v>
      </c>
      <c r="AG12" s="75">
        <v>0</v>
      </c>
      <c r="AH12" s="75">
        <v>3154</v>
      </c>
      <c r="AI12" s="75">
        <v>0</v>
      </c>
      <c r="AJ12" s="75">
        <v>127</v>
      </c>
      <c r="AK12" s="74">
        <v>7.3</v>
      </c>
      <c r="AL12" s="73">
        <v>2.36</v>
      </c>
      <c r="AM12" s="74">
        <v>38.6</v>
      </c>
      <c r="AN12" s="73">
        <v>3.9</v>
      </c>
      <c r="AO12" s="73">
        <v>-1.1830000000000001</v>
      </c>
      <c r="AP12" s="75">
        <v>25</v>
      </c>
      <c r="AQ12" s="74">
        <v>50.3</v>
      </c>
      <c r="AR12" s="73">
        <v>51.077660000000002</v>
      </c>
      <c r="AS12" s="73">
        <v>32.876300000000001</v>
      </c>
      <c r="AT12" s="73">
        <v>67.681811556608807</v>
      </c>
      <c r="AU12" s="73">
        <v>21</v>
      </c>
      <c r="AV12" s="74">
        <v>30.6</v>
      </c>
      <c r="AW12" s="74">
        <v>61.1</v>
      </c>
      <c r="AX12" s="75">
        <v>2582.1819999999998</v>
      </c>
      <c r="AY12" s="75">
        <v>168833776</v>
      </c>
      <c r="AZ12" s="73">
        <v>0</v>
      </c>
      <c r="BA12" s="73">
        <v>0.17</v>
      </c>
      <c r="BB12" s="73">
        <v>2.25</v>
      </c>
    </row>
    <row r="13" spans="1:54" x14ac:dyDescent="0.25">
      <c r="A13" s="17" t="s">
        <v>17</v>
      </c>
      <c r="B13" s="17" t="s">
        <v>16</v>
      </c>
      <c r="C13" s="75">
        <v>0</v>
      </c>
      <c r="D13" s="75">
        <v>0</v>
      </c>
      <c r="E13" s="75">
        <v>16227</v>
      </c>
      <c r="F13" s="75">
        <v>0</v>
      </c>
      <c r="G13" s="75">
        <v>0</v>
      </c>
      <c r="H13" s="75">
        <v>0</v>
      </c>
      <c r="I13" s="75">
        <v>0</v>
      </c>
      <c r="J13" s="75">
        <v>49304.34782608696</v>
      </c>
      <c r="K13" s="75">
        <v>3</v>
      </c>
      <c r="L13" s="73">
        <v>2.8</v>
      </c>
      <c r="M13" s="73">
        <v>-0.10108842360676697</v>
      </c>
      <c r="N13" s="73">
        <v>0.47003437284738026</v>
      </c>
      <c r="O13" s="73">
        <v>0.439</v>
      </c>
      <c r="P13" s="75">
        <v>91327091</v>
      </c>
      <c r="Q13" s="75">
        <v>1049.28</v>
      </c>
      <c r="R13" s="75">
        <v>1080.18</v>
      </c>
      <c r="S13" s="73">
        <v>7.7904612850911867</v>
      </c>
      <c r="T13" s="74">
        <v>59.6</v>
      </c>
      <c r="U13" s="74">
        <v>19.2</v>
      </c>
      <c r="V13" s="74">
        <v>0.6</v>
      </c>
      <c r="W13" s="75">
        <v>84</v>
      </c>
      <c r="X13" s="75">
        <v>219</v>
      </c>
      <c r="Y13" s="74">
        <v>0.7</v>
      </c>
      <c r="Z13" s="73">
        <v>118.5</v>
      </c>
      <c r="AA13" s="74">
        <v>83</v>
      </c>
      <c r="AB13" s="73">
        <v>0.54007113495742942</v>
      </c>
      <c r="AC13" s="73">
        <v>40.299999999999997</v>
      </c>
      <c r="AD13" s="75">
        <v>0</v>
      </c>
      <c r="AE13" s="75">
        <v>907000</v>
      </c>
      <c r="AF13" s="75">
        <v>163306</v>
      </c>
      <c r="AG13" s="75">
        <v>40000</v>
      </c>
      <c r="AH13" s="75">
        <v>14237</v>
      </c>
      <c r="AI13" s="75">
        <v>0</v>
      </c>
      <c r="AJ13" s="75">
        <v>104</v>
      </c>
      <c r="AK13" s="74">
        <v>21.6</v>
      </c>
      <c r="AL13" s="73">
        <v>2.02</v>
      </c>
      <c r="AM13" s="74">
        <v>31.7</v>
      </c>
      <c r="AN13" s="73">
        <v>3.55</v>
      </c>
      <c r="AO13" s="73">
        <v>-0.48499999999999999</v>
      </c>
      <c r="AP13" s="75">
        <v>41</v>
      </c>
      <c r="AQ13" s="74">
        <v>53.5</v>
      </c>
      <c r="AR13" s="73">
        <v>49.695129999999999</v>
      </c>
      <c r="AS13" s="73">
        <v>19.203600000000002</v>
      </c>
      <c r="AT13" s="73">
        <v>87.509109932945293</v>
      </c>
      <c r="AU13" s="73">
        <v>7.5158092720618148</v>
      </c>
      <c r="AV13" s="74">
        <v>51.4</v>
      </c>
      <c r="AW13" s="74">
        <v>73.400000000000006</v>
      </c>
      <c r="AX13" s="75">
        <v>1969.9580000000001</v>
      </c>
      <c r="AY13" s="75">
        <v>13726021</v>
      </c>
      <c r="AZ13" s="73">
        <v>2.1888999999999999E-2</v>
      </c>
      <c r="BA13" s="73">
        <v>1.6679999999999999</v>
      </c>
      <c r="BB13" s="73">
        <v>2.96</v>
      </c>
    </row>
  </sheetData>
  <mergeCells count="1">
    <mergeCell ref="A1:BB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topLeftCell="H1" zoomScale="90" zoomScaleNormal="90" workbookViewId="0">
      <pane ySplit="2" topLeftCell="A3" activePane="bottomLeft" state="frozen"/>
      <selection pane="bottomLeft" activeCell="M4" sqref="M4"/>
    </sheetView>
  </sheetViews>
  <sheetFormatPr defaultRowHeight="15" x14ac:dyDescent="0.25"/>
  <cols>
    <col min="1" max="1" width="13.140625" style="91" customWidth="1"/>
    <col min="2" max="2" width="15.42578125" style="91" customWidth="1"/>
    <col min="3" max="3" width="23.42578125" style="91" customWidth="1"/>
    <col min="4" max="4" width="15.7109375" style="91" bestFit="1" customWidth="1"/>
    <col min="5" max="5" width="22" style="91" customWidth="1"/>
    <col min="6" max="6" width="24" style="91" customWidth="1"/>
    <col min="7" max="7" width="34" style="91" customWidth="1"/>
    <col min="8" max="8" width="17" style="91" customWidth="1"/>
    <col min="9" max="11" width="57.140625" style="91" customWidth="1"/>
    <col min="12" max="12" width="33.7109375" style="91" customWidth="1"/>
    <col min="13" max="13" width="64.7109375" style="91" customWidth="1"/>
    <col min="14" max="16384" width="9.140625" style="91"/>
  </cols>
  <sheetData>
    <row r="1" spans="1:13" s="11" customFormat="1" x14ac:dyDescent="0.25">
      <c r="A1" s="149"/>
      <c r="B1" s="149"/>
      <c r="C1" s="149"/>
      <c r="D1" s="149"/>
      <c r="E1" s="149"/>
      <c r="F1" s="149"/>
      <c r="G1" s="149"/>
      <c r="H1" s="149"/>
      <c r="I1" s="149"/>
      <c r="J1" s="149"/>
      <c r="K1" s="149"/>
      <c r="L1" s="149"/>
      <c r="M1" s="149"/>
    </row>
    <row r="2" spans="1:13" ht="15.75" thickBot="1" x14ac:dyDescent="0.3">
      <c r="A2" s="92" t="s">
        <v>155</v>
      </c>
      <c r="B2" s="92" t="s">
        <v>156</v>
      </c>
      <c r="C2" s="92" t="s">
        <v>157</v>
      </c>
      <c r="D2" s="92" t="s">
        <v>158</v>
      </c>
      <c r="E2" s="92" t="s">
        <v>662</v>
      </c>
      <c r="F2" s="92" t="s">
        <v>159</v>
      </c>
      <c r="G2" s="92" t="s">
        <v>160</v>
      </c>
      <c r="H2" s="92" t="s">
        <v>681</v>
      </c>
      <c r="I2" s="92" t="s">
        <v>340</v>
      </c>
      <c r="J2" s="92" t="s">
        <v>341</v>
      </c>
      <c r="K2" s="92" t="s">
        <v>342</v>
      </c>
      <c r="L2" s="92" t="s">
        <v>676</v>
      </c>
      <c r="M2" s="92" t="s">
        <v>237</v>
      </c>
    </row>
    <row r="3" spans="1:13" ht="60" x14ac:dyDescent="0.25">
      <c r="A3" s="93" t="s">
        <v>161</v>
      </c>
      <c r="B3" s="90" t="s">
        <v>26</v>
      </c>
      <c r="C3" s="90" t="s">
        <v>657</v>
      </c>
      <c r="D3" s="90"/>
      <c r="E3" s="90"/>
      <c r="F3" s="90" t="s">
        <v>657</v>
      </c>
      <c r="G3" s="90" t="s">
        <v>657</v>
      </c>
      <c r="H3" s="90" t="s">
        <v>682</v>
      </c>
      <c r="I3" s="90" t="s">
        <v>678</v>
      </c>
      <c r="J3" s="90" t="s">
        <v>677</v>
      </c>
      <c r="K3" s="90" t="s">
        <v>672</v>
      </c>
      <c r="L3" s="90" t="s">
        <v>675</v>
      </c>
      <c r="M3" s="90"/>
    </row>
    <row r="4" spans="1:13" ht="120" x14ac:dyDescent="0.25">
      <c r="A4" s="93" t="s">
        <v>161</v>
      </c>
      <c r="B4" s="90" t="s">
        <v>26</v>
      </c>
      <c r="C4" s="90" t="s">
        <v>714</v>
      </c>
      <c r="D4" s="90"/>
      <c r="E4" s="90"/>
      <c r="F4" s="90" t="s">
        <v>714</v>
      </c>
      <c r="G4" s="90" t="s">
        <v>714</v>
      </c>
      <c r="H4" s="90" t="s">
        <v>682</v>
      </c>
      <c r="I4" s="90" t="s">
        <v>719</v>
      </c>
      <c r="J4" s="90" t="s">
        <v>715</v>
      </c>
      <c r="K4" s="150"/>
      <c r="L4" s="90" t="s">
        <v>718</v>
      </c>
      <c r="M4" s="90" t="s">
        <v>717</v>
      </c>
    </row>
    <row r="5" spans="1:13" ht="75" x14ac:dyDescent="0.25">
      <c r="A5" s="93" t="s">
        <v>161</v>
      </c>
      <c r="B5" s="90" t="s">
        <v>26</v>
      </c>
      <c r="C5" s="90" t="s">
        <v>165</v>
      </c>
      <c r="D5" s="90" t="s">
        <v>162</v>
      </c>
      <c r="E5" s="90" t="s">
        <v>166</v>
      </c>
      <c r="F5" s="90" t="s">
        <v>106</v>
      </c>
      <c r="G5" s="90" t="s">
        <v>239</v>
      </c>
      <c r="H5" s="90" t="s">
        <v>682</v>
      </c>
      <c r="I5" s="90" t="s">
        <v>278</v>
      </c>
      <c r="J5" s="90" t="s">
        <v>279</v>
      </c>
      <c r="K5" s="90"/>
      <c r="L5" s="90" t="s">
        <v>167</v>
      </c>
      <c r="M5" s="90" t="s">
        <v>163</v>
      </c>
    </row>
    <row r="6" spans="1:13" ht="75" x14ac:dyDescent="0.25">
      <c r="A6" s="93" t="s">
        <v>161</v>
      </c>
      <c r="B6" s="90" t="s">
        <v>26</v>
      </c>
      <c r="C6" s="90" t="s">
        <v>165</v>
      </c>
      <c r="D6" s="90" t="s">
        <v>164</v>
      </c>
      <c r="E6" s="90" t="s">
        <v>168</v>
      </c>
      <c r="F6" s="90" t="s">
        <v>107</v>
      </c>
      <c r="G6" s="90" t="s">
        <v>240</v>
      </c>
      <c r="H6" s="90" t="s">
        <v>682</v>
      </c>
      <c r="I6" s="90" t="s">
        <v>280</v>
      </c>
      <c r="J6" s="90" t="s">
        <v>279</v>
      </c>
      <c r="K6" s="90"/>
      <c r="L6" s="90" t="s">
        <v>169</v>
      </c>
      <c r="M6" s="90" t="s">
        <v>163</v>
      </c>
    </row>
    <row r="7" spans="1:13" ht="75" x14ac:dyDescent="0.25">
      <c r="A7" s="93" t="s">
        <v>161</v>
      </c>
      <c r="B7" s="90" t="s">
        <v>26</v>
      </c>
      <c r="C7" s="90" t="s">
        <v>170</v>
      </c>
      <c r="D7" s="90"/>
      <c r="E7" s="90"/>
      <c r="F7" s="90" t="s">
        <v>658</v>
      </c>
      <c r="G7" s="90" t="s">
        <v>659</v>
      </c>
      <c r="H7" s="90" t="s">
        <v>682</v>
      </c>
      <c r="I7" s="90" t="s">
        <v>660</v>
      </c>
      <c r="J7" s="90" t="s">
        <v>281</v>
      </c>
      <c r="K7" s="90"/>
      <c r="L7" s="90" t="s">
        <v>689</v>
      </c>
      <c r="M7" s="99" t="s">
        <v>690</v>
      </c>
    </row>
    <row r="8" spans="1:13" ht="75" x14ac:dyDescent="0.25">
      <c r="A8" s="93" t="s">
        <v>161</v>
      </c>
      <c r="B8" s="90" t="s">
        <v>27</v>
      </c>
      <c r="C8" s="90" t="s">
        <v>110</v>
      </c>
      <c r="D8" s="90"/>
      <c r="E8" s="90" t="s">
        <v>173</v>
      </c>
      <c r="F8" s="90" t="s">
        <v>174</v>
      </c>
      <c r="G8" s="90" t="s">
        <v>174</v>
      </c>
      <c r="H8" s="90" t="s">
        <v>683</v>
      </c>
      <c r="I8" s="90" t="s">
        <v>282</v>
      </c>
      <c r="J8" s="90" t="s">
        <v>663</v>
      </c>
      <c r="K8" s="90"/>
      <c r="L8" s="90" t="s">
        <v>175</v>
      </c>
      <c r="M8" s="90" t="s">
        <v>176</v>
      </c>
    </row>
    <row r="9" spans="1:13" ht="45" x14ac:dyDescent="0.25">
      <c r="A9" s="93" t="s">
        <v>161</v>
      </c>
      <c r="B9" s="90" t="s">
        <v>27</v>
      </c>
      <c r="C9" s="90" t="s">
        <v>109</v>
      </c>
      <c r="D9" s="90"/>
      <c r="E9" s="90" t="s">
        <v>177</v>
      </c>
      <c r="F9" s="90" t="s">
        <v>78</v>
      </c>
      <c r="G9" s="90" t="s">
        <v>78</v>
      </c>
      <c r="H9" s="90" t="s">
        <v>682</v>
      </c>
      <c r="I9" s="90" t="s">
        <v>283</v>
      </c>
      <c r="J9" s="90" t="s">
        <v>661</v>
      </c>
      <c r="K9" s="90"/>
      <c r="L9" s="90" t="s">
        <v>178</v>
      </c>
      <c r="M9" s="90" t="s">
        <v>179</v>
      </c>
    </row>
    <row r="10" spans="1:13" ht="120" x14ac:dyDescent="0.25">
      <c r="A10" s="93" t="s">
        <v>161</v>
      </c>
      <c r="B10" s="90" t="s">
        <v>27</v>
      </c>
      <c r="C10" s="90" t="s">
        <v>626</v>
      </c>
      <c r="D10" s="90"/>
      <c r="E10" s="90"/>
      <c r="F10" s="90" t="s">
        <v>617</v>
      </c>
      <c r="G10" s="90" t="s">
        <v>691</v>
      </c>
      <c r="H10" s="90" t="s">
        <v>682</v>
      </c>
      <c r="I10" s="90" t="s">
        <v>685</v>
      </c>
      <c r="J10" s="90" t="s">
        <v>686</v>
      </c>
      <c r="K10" s="90"/>
      <c r="L10" s="90" t="s">
        <v>687</v>
      </c>
      <c r="M10" s="99" t="s">
        <v>688</v>
      </c>
    </row>
    <row r="11" spans="1:13" ht="45" x14ac:dyDescent="0.25">
      <c r="A11" s="95" t="s">
        <v>35</v>
      </c>
      <c r="B11" s="90" t="s">
        <v>180</v>
      </c>
      <c r="C11" s="90" t="s">
        <v>181</v>
      </c>
      <c r="D11" s="90"/>
      <c r="E11" s="90" t="s">
        <v>182</v>
      </c>
      <c r="F11" s="90" t="s">
        <v>38</v>
      </c>
      <c r="G11" s="90" t="s">
        <v>38</v>
      </c>
      <c r="H11" s="90" t="s">
        <v>684</v>
      </c>
      <c r="I11" s="90" t="s">
        <v>284</v>
      </c>
      <c r="J11" s="90" t="s">
        <v>285</v>
      </c>
      <c r="K11" s="90"/>
      <c r="L11" s="90" t="s">
        <v>665</v>
      </c>
      <c r="M11" s="90" t="s">
        <v>183</v>
      </c>
    </row>
    <row r="12" spans="1:13" ht="90" x14ac:dyDescent="0.25">
      <c r="A12" s="95" t="s">
        <v>35</v>
      </c>
      <c r="B12" s="90" t="s">
        <v>180</v>
      </c>
      <c r="C12" s="90" t="s">
        <v>181</v>
      </c>
      <c r="D12" s="90"/>
      <c r="E12" s="90" t="s">
        <v>184</v>
      </c>
      <c r="F12" s="90" t="s">
        <v>39</v>
      </c>
      <c r="G12" s="90" t="s">
        <v>39</v>
      </c>
      <c r="H12" s="90" t="s">
        <v>684</v>
      </c>
      <c r="I12" s="90" t="s">
        <v>286</v>
      </c>
      <c r="J12" s="90" t="s">
        <v>287</v>
      </c>
      <c r="K12" s="90"/>
      <c r="L12" s="90" t="s">
        <v>666</v>
      </c>
      <c r="M12" s="99" t="s">
        <v>667</v>
      </c>
    </row>
    <row r="13" spans="1:13" ht="105" x14ac:dyDescent="0.25">
      <c r="A13" s="95" t="s">
        <v>35</v>
      </c>
      <c r="B13" s="90" t="s">
        <v>180</v>
      </c>
      <c r="C13" s="90" t="s">
        <v>49</v>
      </c>
      <c r="D13" s="90"/>
      <c r="E13" s="90" t="s">
        <v>185</v>
      </c>
      <c r="F13" s="90" t="s">
        <v>37</v>
      </c>
      <c r="G13" s="90" t="s">
        <v>37</v>
      </c>
      <c r="H13" s="90" t="s">
        <v>684</v>
      </c>
      <c r="I13" s="90" t="s">
        <v>288</v>
      </c>
      <c r="J13" s="90" t="s">
        <v>289</v>
      </c>
      <c r="K13" s="90"/>
      <c r="L13" s="90" t="s">
        <v>665</v>
      </c>
      <c r="M13" s="90" t="s">
        <v>186</v>
      </c>
    </row>
    <row r="14" spans="1:13" ht="75" x14ac:dyDescent="0.25">
      <c r="A14" s="95" t="s">
        <v>35</v>
      </c>
      <c r="B14" s="90" t="s">
        <v>180</v>
      </c>
      <c r="C14" s="90" t="s">
        <v>49</v>
      </c>
      <c r="D14" s="90"/>
      <c r="E14" s="90" t="s">
        <v>187</v>
      </c>
      <c r="F14" s="90" t="s">
        <v>188</v>
      </c>
      <c r="G14" s="90" t="s">
        <v>188</v>
      </c>
      <c r="H14" s="90" t="s">
        <v>684</v>
      </c>
      <c r="I14" s="90" t="s">
        <v>290</v>
      </c>
      <c r="J14" s="90" t="s">
        <v>291</v>
      </c>
      <c r="K14" s="90"/>
      <c r="L14" s="90" t="s">
        <v>223</v>
      </c>
      <c r="M14" s="90" t="s">
        <v>350</v>
      </c>
    </row>
    <row r="15" spans="1:13" ht="45" x14ac:dyDescent="0.25">
      <c r="A15" s="95" t="s">
        <v>35</v>
      </c>
      <c r="B15" s="90" t="s">
        <v>180</v>
      </c>
      <c r="C15" s="90" t="s">
        <v>189</v>
      </c>
      <c r="D15" s="90" t="s">
        <v>70</v>
      </c>
      <c r="E15" s="90" t="s">
        <v>190</v>
      </c>
      <c r="F15" s="90" t="s">
        <v>191</v>
      </c>
      <c r="G15" s="90" t="s">
        <v>241</v>
      </c>
      <c r="H15" s="90" t="s">
        <v>683</v>
      </c>
      <c r="I15" s="90" t="s">
        <v>292</v>
      </c>
      <c r="J15" s="90" t="s">
        <v>293</v>
      </c>
      <c r="K15" s="90"/>
      <c r="L15" s="90" t="s">
        <v>192</v>
      </c>
      <c r="M15" s="90" t="s">
        <v>193</v>
      </c>
    </row>
    <row r="16" spans="1:13" ht="135" x14ac:dyDescent="0.25">
      <c r="A16" s="95" t="s">
        <v>35</v>
      </c>
      <c r="B16" s="90" t="s">
        <v>180</v>
      </c>
      <c r="C16" s="90" t="s">
        <v>189</v>
      </c>
      <c r="D16" s="90" t="s">
        <v>70</v>
      </c>
      <c r="E16" s="90" t="s">
        <v>194</v>
      </c>
      <c r="F16" s="90" t="s">
        <v>46</v>
      </c>
      <c r="G16" s="90" t="s">
        <v>46</v>
      </c>
      <c r="H16" s="90" t="s">
        <v>683</v>
      </c>
      <c r="I16" s="90" t="s">
        <v>294</v>
      </c>
      <c r="J16" s="90" t="s">
        <v>293</v>
      </c>
      <c r="K16" s="90"/>
      <c r="L16" s="90" t="s">
        <v>223</v>
      </c>
      <c r="M16" s="90" t="s">
        <v>195</v>
      </c>
    </row>
    <row r="17" spans="1:13" ht="165" x14ac:dyDescent="0.25">
      <c r="A17" s="95" t="s">
        <v>35</v>
      </c>
      <c r="B17" s="90" t="s">
        <v>180</v>
      </c>
      <c r="C17" s="90" t="s">
        <v>189</v>
      </c>
      <c r="D17" s="90" t="s">
        <v>619</v>
      </c>
      <c r="E17" s="90"/>
      <c r="F17" s="90" t="s">
        <v>722</v>
      </c>
      <c r="G17" s="90" t="s">
        <v>721</v>
      </c>
      <c r="H17" s="90" t="s">
        <v>683</v>
      </c>
      <c r="I17" s="90" t="s">
        <v>720</v>
      </c>
      <c r="J17" s="90" t="s">
        <v>716</v>
      </c>
      <c r="K17" s="90"/>
      <c r="L17" s="90" t="s">
        <v>723</v>
      </c>
      <c r="M17" s="90" t="s">
        <v>724</v>
      </c>
    </row>
    <row r="18" spans="1:13" ht="90" x14ac:dyDescent="0.25">
      <c r="A18" s="95" t="s">
        <v>35</v>
      </c>
      <c r="B18" s="90" t="s">
        <v>60</v>
      </c>
      <c r="C18" s="90" t="s">
        <v>48</v>
      </c>
      <c r="D18" s="90"/>
      <c r="E18" s="90" t="s">
        <v>201</v>
      </c>
      <c r="F18" s="90" t="s">
        <v>141</v>
      </c>
      <c r="G18" s="90" t="s">
        <v>141</v>
      </c>
      <c r="H18" s="90" t="s">
        <v>682</v>
      </c>
      <c r="I18" s="90" t="s">
        <v>295</v>
      </c>
      <c r="J18" s="90" t="s">
        <v>296</v>
      </c>
      <c r="K18" s="90" t="s">
        <v>297</v>
      </c>
      <c r="L18" s="90" t="s">
        <v>669</v>
      </c>
      <c r="M18" s="99" t="s">
        <v>670</v>
      </c>
    </row>
    <row r="19" spans="1:13" ht="90" x14ac:dyDescent="0.25">
      <c r="A19" s="95" t="s">
        <v>35</v>
      </c>
      <c r="B19" s="90" t="s">
        <v>60</v>
      </c>
      <c r="C19" s="90" t="s">
        <v>48</v>
      </c>
      <c r="D19" s="90"/>
      <c r="E19" s="90" t="s">
        <v>204</v>
      </c>
      <c r="F19" s="90" t="s">
        <v>140</v>
      </c>
      <c r="G19" s="90" t="s">
        <v>140</v>
      </c>
      <c r="H19" s="90" t="s">
        <v>682</v>
      </c>
      <c r="I19" s="90" t="s">
        <v>295</v>
      </c>
      <c r="J19" s="90" t="s">
        <v>296</v>
      </c>
      <c r="K19" s="90" t="s">
        <v>297</v>
      </c>
      <c r="L19" s="90" t="s">
        <v>205</v>
      </c>
      <c r="M19" s="90" t="s">
        <v>206</v>
      </c>
    </row>
    <row r="20" spans="1:13" ht="90" x14ac:dyDescent="0.25">
      <c r="A20" s="95" t="s">
        <v>35</v>
      </c>
      <c r="B20" s="90" t="s">
        <v>60</v>
      </c>
      <c r="C20" s="90" t="s">
        <v>48</v>
      </c>
      <c r="D20" s="90"/>
      <c r="E20" s="90" t="s">
        <v>242</v>
      </c>
      <c r="F20" s="90" t="s">
        <v>207</v>
      </c>
      <c r="G20" s="90" t="s">
        <v>207</v>
      </c>
      <c r="H20" s="90" t="s">
        <v>683</v>
      </c>
      <c r="I20" s="90" t="s">
        <v>295</v>
      </c>
      <c r="J20" s="90" t="s">
        <v>296</v>
      </c>
      <c r="K20" s="90" t="s">
        <v>297</v>
      </c>
      <c r="L20" s="90" t="s">
        <v>202</v>
      </c>
      <c r="M20" s="90" t="s">
        <v>203</v>
      </c>
    </row>
    <row r="21" spans="1:13" ht="60" x14ac:dyDescent="0.25">
      <c r="A21" s="95" t="s">
        <v>35</v>
      </c>
      <c r="B21" s="90" t="s">
        <v>60</v>
      </c>
      <c r="C21" s="90" t="s">
        <v>71</v>
      </c>
      <c r="D21" s="90" t="s">
        <v>238</v>
      </c>
      <c r="E21" s="90" t="s">
        <v>243</v>
      </c>
      <c r="F21" s="90" t="s">
        <v>244</v>
      </c>
      <c r="G21" s="90" t="s">
        <v>245</v>
      </c>
      <c r="H21" s="90" t="s">
        <v>683</v>
      </c>
      <c r="I21" s="90" t="s">
        <v>298</v>
      </c>
      <c r="J21" s="90" t="s">
        <v>299</v>
      </c>
      <c r="K21" s="90" t="s">
        <v>300</v>
      </c>
      <c r="L21" s="90" t="s">
        <v>208</v>
      </c>
      <c r="M21" s="90" t="s">
        <v>209</v>
      </c>
    </row>
    <row r="22" spans="1:13" ht="60" x14ac:dyDescent="0.25">
      <c r="A22" s="95" t="s">
        <v>35</v>
      </c>
      <c r="B22" s="90" t="s">
        <v>60</v>
      </c>
      <c r="C22" s="90" t="s">
        <v>71</v>
      </c>
      <c r="D22" s="90" t="s">
        <v>238</v>
      </c>
      <c r="E22" s="90" t="s">
        <v>246</v>
      </c>
      <c r="F22" s="90" t="s">
        <v>55</v>
      </c>
      <c r="G22" s="90" t="s">
        <v>247</v>
      </c>
      <c r="H22" s="90" t="s">
        <v>683</v>
      </c>
      <c r="I22" s="90" t="s">
        <v>301</v>
      </c>
      <c r="J22" s="90" t="s">
        <v>302</v>
      </c>
      <c r="K22" s="90" t="s">
        <v>303</v>
      </c>
      <c r="L22" s="90" t="s">
        <v>208</v>
      </c>
      <c r="M22" s="90" t="s">
        <v>209</v>
      </c>
    </row>
    <row r="23" spans="1:13" ht="60" x14ac:dyDescent="0.25">
      <c r="A23" s="95" t="s">
        <v>35</v>
      </c>
      <c r="B23" s="90" t="s">
        <v>60</v>
      </c>
      <c r="C23" s="90" t="s">
        <v>71</v>
      </c>
      <c r="D23" s="90" t="s">
        <v>238</v>
      </c>
      <c r="E23" s="90" t="s">
        <v>248</v>
      </c>
      <c r="F23" s="90" t="s">
        <v>54</v>
      </c>
      <c r="G23" s="90" t="s">
        <v>249</v>
      </c>
      <c r="H23" s="90" t="s">
        <v>683</v>
      </c>
      <c r="I23" s="90" t="s">
        <v>304</v>
      </c>
      <c r="J23" s="90" t="s">
        <v>305</v>
      </c>
      <c r="K23" s="90" t="s">
        <v>306</v>
      </c>
      <c r="L23" s="90" t="s">
        <v>208</v>
      </c>
      <c r="M23" s="90" t="s">
        <v>209</v>
      </c>
    </row>
    <row r="24" spans="1:13" ht="30" x14ac:dyDescent="0.25">
      <c r="A24" s="95" t="s">
        <v>35</v>
      </c>
      <c r="B24" s="90" t="s">
        <v>60</v>
      </c>
      <c r="C24" s="90" t="s">
        <v>71</v>
      </c>
      <c r="D24" s="90" t="s">
        <v>238</v>
      </c>
      <c r="E24" s="90" t="s">
        <v>707</v>
      </c>
      <c r="F24" s="90" t="s">
        <v>702</v>
      </c>
      <c r="G24" s="90" t="s">
        <v>702</v>
      </c>
      <c r="H24" s="90" t="s">
        <v>682</v>
      </c>
      <c r="I24" s="90"/>
      <c r="J24" s="90" t="s">
        <v>712</v>
      </c>
      <c r="K24" s="90"/>
      <c r="L24" s="90" t="s">
        <v>198</v>
      </c>
      <c r="M24" s="90"/>
    </row>
    <row r="25" spans="1:13" ht="30" x14ac:dyDescent="0.25">
      <c r="A25" s="95" t="s">
        <v>35</v>
      </c>
      <c r="B25" s="90" t="s">
        <v>60</v>
      </c>
      <c r="C25" s="90" t="s">
        <v>71</v>
      </c>
      <c r="D25" s="90" t="s">
        <v>238</v>
      </c>
      <c r="E25" s="90" t="s">
        <v>708</v>
      </c>
      <c r="F25" s="90" t="s">
        <v>703</v>
      </c>
      <c r="G25" s="90" t="s">
        <v>703</v>
      </c>
      <c r="H25" s="90" t="s">
        <v>682</v>
      </c>
      <c r="I25" s="90" t="s">
        <v>710</v>
      </c>
      <c r="J25" s="90" t="s">
        <v>711</v>
      </c>
      <c r="K25" s="90"/>
      <c r="L25" s="90" t="s">
        <v>709</v>
      </c>
      <c r="M25" s="90"/>
    </row>
    <row r="26" spans="1:13" ht="60" x14ac:dyDescent="0.25">
      <c r="A26" s="95" t="s">
        <v>35</v>
      </c>
      <c r="B26" s="90" t="s">
        <v>60</v>
      </c>
      <c r="C26" s="90" t="s">
        <v>71</v>
      </c>
      <c r="D26" s="90" t="s">
        <v>196</v>
      </c>
      <c r="E26" s="90" t="s">
        <v>250</v>
      </c>
      <c r="F26" s="90" t="s">
        <v>19</v>
      </c>
      <c r="G26" s="90" t="s">
        <v>197</v>
      </c>
      <c r="H26" s="90" t="s">
        <v>684</v>
      </c>
      <c r="I26" s="90" t="s">
        <v>307</v>
      </c>
      <c r="J26" s="90" t="s">
        <v>308</v>
      </c>
      <c r="K26" s="90" t="s">
        <v>309</v>
      </c>
      <c r="L26" s="90" t="s">
        <v>198</v>
      </c>
      <c r="M26" s="90" t="s">
        <v>199</v>
      </c>
    </row>
    <row r="27" spans="1:13" ht="195" x14ac:dyDescent="0.25">
      <c r="A27" s="95" t="s">
        <v>35</v>
      </c>
      <c r="B27" s="90" t="s">
        <v>60</v>
      </c>
      <c r="C27" s="90" t="s">
        <v>71</v>
      </c>
      <c r="D27" s="90" t="s">
        <v>196</v>
      </c>
      <c r="E27" s="90" t="s">
        <v>251</v>
      </c>
      <c r="F27" s="90" t="s">
        <v>200</v>
      </c>
      <c r="G27" s="90" t="s">
        <v>252</v>
      </c>
      <c r="H27" s="90" t="s">
        <v>682</v>
      </c>
      <c r="I27" s="90" t="s">
        <v>310</v>
      </c>
      <c r="J27" s="90" t="s">
        <v>311</v>
      </c>
      <c r="K27" s="90" t="s">
        <v>664</v>
      </c>
      <c r="L27" s="90" t="s">
        <v>697</v>
      </c>
      <c r="M27" s="90" t="s">
        <v>698</v>
      </c>
    </row>
    <row r="28" spans="1:13" ht="105" x14ac:dyDescent="0.25">
      <c r="A28" s="95" t="s">
        <v>35</v>
      </c>
      <c r="B28" s="90" t="s">
        <v>60</v>
      </c>
      <c r="C28" s="90" t="s">
        <v>71</v>
      </c>
      <c r="D28" s="90" t="s">
        <v>210</v>
      </c>
      <c r="E28" s="90" t="s">
        <v>253</v>
      </c>
      <c r="F28" s="90" t="s">
        <v>254</v>
      </c>
      <c r="G28" s="90" t="s">
        <v>255</v>
      </c>
      <c r="H28" s="90" t="s">
        <v>682</v>
      </c>
      <c r="I28" s="90" t="s">
        <v>312</v>
      </c>
      <c r="J28" s="90" t="s">
        <v>313</v>
      </c>
      <c r="K28" s="90" t="s">
        <v>314</v>
      </c>
      <c r="L28" s="90" t="s">
        <v>171</v>
      </c>
      <c r="M28" s="90" t="s">
        <v>172</v>
      </c>
    </row>
    <row r="29" spans="1:13" ht="60" x14ac:dyDescent="0.25">
      <c r="A29" s="95" t="s">
        <v>35</v>
      </c>
      <c r="B29" s="90" t="s">
        <v>60</v>
      </c>
      <c r="C29" s="90" t="s">
        <v>71</v>
      </c>
      <c r="D29" s="90" t="s">
        <v>635</v>
      </c>
      <c r="E29" s="90"/>
      <c r="F29" s="90" t="s">
        <v>627</v>
      </c>
      <c r="G29" s="90" t="s">
        <v>627</v>
      </c>
      <c r="H29" s="90" t="s">
        <v>682</v>
      </c>
      <c r="I29" s="90"/>
      <c r="J29" s="90" t="s">
        <v>315</v>
      </c>
      <c r="K29" s="90"/>
      <c r="L29" s="90" t="s">
        <v>697</v>
      </c>
      <c r="M29" s="90" t="s">
        <v>698</v>
      </c>
    </row>
    <row r="30" spans="1:13" ht="60" x14ac:dyDescent="0.25">
      <c r="A30" s="95" t="s">
        <v>35</v>
      </c>
      <c r="B30" s="90" t="s">
        <v>60</v>
      </c>
      <c r="C30" s="90" t="s">
        <v>71</v>
      </c>
      <c r="D30" s="90" t="s">
        <v>635</v>
      </c>
      <c r="E30" s="90"/>
      <c r="F30" s="90" t="s">
        <v>632</v>
      </c>
      <c r="G30" s="90" t="s">
        <v>632</v>
      </c>
      <c r="H30" s="90" t="s">
        <v>682</v>
      </c>
      <c r="I30" s="90"/>
      <c r="J30" s="90" t="s">
        <v>315</v>
      </c>
      <c r="K30" s="90"/>
      <c r="L30" s="90" t="s">
        <v>697</v>
      </c>
      <c r="M30" s="90" t="s">
        <v>698</v>
      </c>
    </row>
    <row r="31" spans="1:13" ht="45" x14ac:dyDescent="0.25">
      <c r="A31" s="95" t="s">
        <v>35</v>
      </c>
      <c r="B31" s="90" t="s">
        <v>60</v>
      </c>
      <c r="C31" s="90" t="s">
        <v>71</v>
      </c>
      <c r="D31" s="90" t="s">
        <v>59</v>
      </c>
      <c r="E31" s="90"/>
      <c r="F31" s="90" t="s">
        <v>674</v>
      </c>
      <c r="G31" s="90" t="s">
        <v>674</v>
      </c>
      <c r="H31" s="90" t="s">
        <v>682</v>
      </c>
      <c r="I31" s="90" t="s">
        <v>680</v>
      </c>
      <c r="J31" s="90"/>
      <c r="K31" s="90" t="s">
        <v>679</v>
      </c>
      <c r="L31" s="90" t="s">
        <v>675</v>
      </c>
      <c r="M31" s="90"/>
    </row>
    <row r="32" spans="1:13" ht="75" x14ac:dyDescent="0.25">
      <c r="A32" s="94" t="s">
        <v>211</v>
      </c>
      <c r="B32" s="90" t="s">
        <v>28</v>
      </c>
      <c r="C32" s="90" t="s">
        <v>62</v>
      </c>
      <c r="D32" s="90"/>
      <c r="E32" s="90" t="s">
        <v>256</v>
      </c>
      <c r="F32" s="90" t="s">
        <v>212</v>
      </c>
      <c r="G32" s="90" t="s">
        <v>212</v>
      </c>
      <c r="H32" s="90" t="s">
        <v>683</v>
      </c>
      <c r="I32" s="90" t="s">
        <v>316</v>
      </c>
      <c r="J32" s="90" t="s">
        <v>317</v>
      </c>
      <c r="K32" s="90"/>
      <c r="L32" s="90" t="s">
        <v>175</v>
      </c>
      <c r="M32" s="90" t="s">
        <v>176</v>
      </c>
    </row>
    <row r="33" spans="1:13" ht="60" x14ac:dyDescent="0.25">
      <c r="A33" s="94" t="s">
        <v>211</v>
      </c>
      <c r="B33" s="90" t="s">
        <v>28</v>
      </c>
      <c r="C33" s="90" t="s">
        <v>62</v>
      </c>
      <c r="D33" s="90"/>
      <c r="E33" s="90" t="s">
        <v>257</v>
      </c>
      <c r="F33" s="90" t="s">
        <v>56</v>
      </c>
      <c r="G33" s="90" t="s">
        <v>258</v>
      </c>
      <c r="H33" s="90" t="s">
        <v>683</v>
      </c>
      <c r="I33" s="90" t="s">
        <v>318</v>
      </c>
      <c r="J33" s="90" t="s">
        <v>319</v>
      </c>
      <c r="K33" s="90"/>
      <c r="L33" s="90" t="s">
        <v>213</v>
      </c>
      <c r="M33" s="90" t="s">
        <v>214</v>
      </c>
    </row>
    <row r="34" spans="1:13" ht="150" x14ac:dyDescent="0.25">
      <c r="A34" s="94" t="s">
        <v>211</v>
      </c>
      <c r="B34" s="90" t="s">
        <v>28</v>
      </c>
      <c r="C34" s="90" t="s">
        <v>215</v>
      </c>
      <c r="D34" s="90"/>
      <c r="E34" s="90"/>
      <c r="F34" s="90" t="s">
        <v>692</v>
      </c>
      <c r="G34" s="90" t="s">
        <v>671</v>
      </c>
      <c r="H34" s="90" t="s">
        <v>683</v>
      </c>
      <c r="I34" s="90" t="s">
        <v>696</v>
      </c>
      <c r="J34" s="90" t="s">
        <v>695</v>
      </c>
      <c r="K34" s="90"/>
      <c r="L34" s="90" t="s">
        <v>694</v>
      </c>
      <c r="M34" s="90" t="s">
        <v>693</v>
      </c>
    </row>
    <row r="35" spans="1:13" ht="105" x14ac:dyDescent="0.25">
      <c r="A35" s="94" t="s">
        <v>211</v>
      </c>
      <c r="B35" s="90" t="s">
        <v>28</v>
      </c>
      <c r="C35" s="90" t="s">
        <v>215</v>
      </c>
      <c r="D35" s="90"/>
      <c r="E35" s="90" t="s">
        <v>259</v>
      </c>
      <c r="F35" s="90" t="s">
        <v>216</v>
      </c>
      <c r="G35" s="90" t="s">
        <v>260</v>
      </c>
      <c r="H35" s="90" t="s">
        <v>683</v>
      </c>
      <c r="I35" s="90" t="s">
        <v>320</v>
      </c>
      <c r="J35" s="90" t="s">
        <v>321</v>
      </c>
      <c r="K35" s="90" t="s">
        <v>322</v>
      </c>
      <c r="L35" s="90" t="s">
        <v>217</v>
      </c>
      <c r="M35" s="90" t="s">
        <v>218</v>
      </c>
    </row>
    <row r="36" spans="1:13" ht="90" x14ac:dyDescent="0.25">
      <c r="A36" s="94" t="s">
        <v>211</v>
      </c>
      <c r="B36" s="90" t="s">
        <v>29</v>
      </c>
      <c r="C36" s="90" t="s">
        <v>33</v>
      </c>
      <c r="D36" s="90"/>
      <c r="E36" s="90" t="s">
        <v>261</v>
      </c>
      <c r="F36" s="90" t="s">
        <v>21</v>
      </c>
      <c r="G36" s="90" t="s">
        <v>219</v>
      </c>
      <c r="H36" s="90" t="s">
        <v>683</v>
      </c>
      <c r="I36" s="90" t="s">
        <v>323</v>
      </c>
      <c r="J36" s="90" t="s">
        <v>324</v>
      </c>
      <c r="K36" s="90"/>
      <c r="L36" s="90" t="s">
        <v>220</v>
      </c>
      <c r="M36" s="90" t="s">
        <v>221</v>
      </c>
    </row>
    <row r="37" spans="1:13" ht="90" x14ac:dyDescent="0.25">
      <c r="A37" s="94" t="s">
        <v>211</v>
      </c>
      <c r="B37" s="90" t="s">
        <v>29</v>
      </c>
      <c r="C37" s="90" t="s">
        <v>33</v>
      </c>
      <c r="D37" s="90"/>
      <c r="E37" s="90" t="s">
        <v>262</v>
      </c>
      <c r="F37" s="90" t="s">
        <v>22</v>
      </c>
      <c r="G37" s="90" t="s">
        <v>222</v>
      </c>
      <c r="H37" s="90" t="s">
        <v>683</v>
      </c>
      <c r="I37" s="90" t="s">
        <v>325</v>
      </c>
      <c r="J37" s="90" t="s">
        <v>324</v>
      </c>
      <c r="K37" s="90"/>
      <c r="L37" s="90" t="s">
        <v>223</v>
      </c>
      <c r="M37" s="90" t="s">
        <v>224</v>
      </c>
    </row>
    <row r="38" spans="1:13" ht="90" x14ac:dyDescent="0.25">
      <c r="A38" s="94" t="s">
        <v>211</v>
      </c>
      <c r="B38" s="90" t="s">
        <v>29</v>
      </c>
      <c r="C38" s="90" t="s">
        <v>33</v>
      </c>
      <c r="D38" s="90"/>
      <c r="E38" s="90" t="s">
        <v>263</v>
      </c>
      <c r="F38" s="90" t="s">
        <v>264</v>
      </c>
      <c r="G38" s="90" t="s">
        <v>225</v>
      </c>
      <c r="H38" s="90" t="s">
        <v>683</v>
      </c>
      <c r="I38" s="90" t="s">
        <v>326</v>
      </c>
      <c r="J38" s="90" t="s">
        <v>324</v>
      </c>
      <c r="K38" s="90"/>
      <c r="L38" s="90" t="s">
        <v>223</v>
      </c>
      <c r="M38" s="90" t="s">
        <v>226</v>
      </c>
    </row>
    <row r="39" spans="1:13" ht="90" x14ac:dyDescent="0.25">
      <c r="A39" s="94" t="s">
        <v>211</v>
      </c>
      <c r="B39" s="90" t="s">
        <v>29</v>
      </c>
      <c r="C39" s="90" t="s">
        <v>33</v>
      </c>
      <c r="D39" s="90"/>
      <c r="E39" s="90" t="s">
        <v>265</v>
      </c>
      <c r="F39" s="90" t="s">
        <v>266</v>
      </c>
      <c r="G39" s="90" t="s">
        <v>227</v>
      </c>
      <c r="H39" s="90" t="s">
        <v>683</v>
      </c>
      <c r="I39" s="90" t="s">
        <v>327</v>
      </c>
      <c r="J39" s="90" t="s">
        <v>324</v>
      </c>
      <c r="K39" s="90"/>
      <c r="L39" s="90" t="s">
        <v>223</v>
      </c>
      <c r="M39" s="90" t="s">
        <v>228</v>
      </c>
    </row>
    <row r="40" spans="1:13" ht="135" x14ac:dyDescent="0.25">
      <c r="A40" s="94" t="s">
        <v>211</v>
      </c>
      <c r="B40" s="90" t="s">
        <v>29</v>
      </c>
      <c r="C40" s="90" t="s">
        <v>34</v>
      </c>
      <c r="D40" s="90"/>
      <c r="E40" s="90" t="s">
        <v>267</v>
      </c>
      <c r="F40" s="90" t="s">
        <v>268</v>
      </c>
      <c r="G40" s="90" t="s">
        <v>41</v>
      </c>
      <c r="H40" s="90" t="s">
        <v>683</v>
      </c>
      <c r="I40" s="90" t="s">
        <v>328</v>
      </c>
      <c r="J40" s="90" t="s">
        <v>329</v>
      </c>
      <c r="K40" s="90" t="s">
        <v>330</v>
      </c>
      <c r="L40" s="90" t="s">
        <v>223</v>
      </c>
      <c r="M40" s="90" t="s">
        <v>229</v>
      </c>
    </row>
    <row r="41" spans="1:13" ht="165" x14ac:dyDescent="0.25">
      <c r="A41" s="94" t="s">
        <v>211</v>
      </c>
      <c r="B41" s="90" t="s">
        <v>29</v>
      </c>
      <c r="C41" s="90" t="s">
        <v>34</v>
      </c>
      <c r="D41" s="90"/>
      <c r="E41" s="90" t="s">
        <v>269</v>
      </c>
      <c r="F41" s="90" t="s">
        <v>270</v>
      </c>
      <c r="G41" s="90" t="s">
        <v>40</v>
      </c>
      <c r="H41" s="90" t="s">
        <v>683</v>
      </c>
      <c r="I41" s="90" t="s">
        <v>331</v>
      </c>
      <c r="J41" s="90" t="s">
        <v>332</v>
      </c>
      <c r="K41" s="90" t="s">
        <v>333</v>
      </c>
      <c r="L41" s="90" t="s">
        <v>223</v>
      </c>
      <c r="M41" s="90" t="s">
        <v>230</v>
      </c>
    </row>
    <row r="42" spans="1:13" ht="45" x14ac:dyDescent="0.25">
      <c r="A42" s="94" t="s">
        <v>211</v>
      </c>
      <c r="B42" s="90" t="s">
        <v>29</v>
      </c>
      <c r="C42" s="90" t="s">
        <v>64</v>
      </c>
      <c r="D42" s="90"/>
      <c r="E42" s="90" t="s">
        <v>271</v>
      </c>
      <c r="F42" s="90" t="s">
        <v>136</v>
      </c>
      <c r="G42" s="90" t="s">
        <v>272</v>
      </c>
      <c r="H42" s="90" t="s">
        <v>683</v>
      </c>
      <c r="I42" s="90" t="s">
        <v>335</v>
      </c>
      <c r="J42" s="90" t="s">
        <v>334</v>
      </c>
      <c r="K42" s="90"/>
      <c r="L42" s="90" t="s">
        <v>208</v>
      </c>
      <c r="M42" s="90" t="s">
        <v>209</v>
      </c>
    </row>
    <row r="43" spans="1:13" ht="45" x14ac:dyDescent="0.25">
      <c r="A43" s="94" t="s">
        <v>211</v>
      </c>
      <c r="B43" s="90" t="s">
        <v>29</v>
      </c>
      <c r="C43" s="90" t="s">
        <v>64</v>
      </c>
      <c r="D43" s="90"/>
      <c r="E43" s="90"/>
      <c r="F43" s="90" t="s">
        <v>700</v>
      </c>
      <c r="G43" s="90" t="s">
        <v>700</v>
      </c>
      <c r="H43" s="90" t="s">
        <v>682</v>
      </c>
      <c r="I43" s="90"/>
      <c r="J43" s="90"/>
      <c r="K43" s="90"/>
      <c r="L43" s="90" t="s">
        <v>699</v>
      </c>
      <c r="M43" s="90"/>
    </row>
    <row r="44" spans="1:13" ht="90" x14ac:dyDescent="0.25">
      <c r="A44" s="94" t="s">
        <v>211</v>
      </c>
      <c r="B44" s="90" t="s">
        <v>29</v>
      </c>
      <c r="C44" s="90" t="s">
        <v>64</v>
      </c>
      <c r="D44" s="90"/>
      <c r="E44" s="90" t="s">
        <v>273</v>
      </c>
      <c r="F44" s="90" t="s">
        <v>274</v>
      </c>
      <c r="G44" s="90" t="s">
        <v>275</v>
      </c>
      <c r="H44" s="90" t="s">
        <v>683</v>
      </c>
      <c r="I44" s="90" t="s">
        <v>336</v>
      </c>
      <c r="J44" s="90" t="s">
        <v>337</v>
      </c>
      <c r="K44" s="90"/>
      <c r="L44" s="90" t="s">
        <v>208</v>
      </c>
      <c r="M44" s="90" t="s">
        <v>209</v>
      </c>
    </row>
    <row r="45" spans="1:13" ht="90" x14ac:dyDescent="0.25">
      <c r="A45" s="94" t="s">
        <v>211</v>
      </c>
      <c r="B45" s="90" t="s">
        <v>29</v>
      </c>
      <c r="C45" s="90" t="s">
        <v>64</v>
      </c>
      <c r="D45" s="90"/>
      <c r="E45" s="90" t="s">
        <v>276</v>
      </c>
      <c r="F45" s="90" t="s">
        <v>231</v>
      </c>
      <c r="G45" s="90" t="s">
        <v>277</v>
      </c>
      <c r="H45" s="90" t="s">
        <v>683</v>
      </c>
      <c r="I45" s="90" t="s">
        <v>338</v>
      </c>
      <c r="J45" s="90" t="s">
        <v>339</v>
      </c>
      <c r="K45" s="90"/>
      <c r="L45" s="90" t="s">
        <v>208</v>
      </c>
      <c r="M45" s="90" t="s">
        <v>209</v>
      </c>
    </row>
    <row r="46" spans="1:13" ht="30" x14ac:dyDescent="0.25">
      <c r="A46" s="94" t="s">
        <v>232</v>
      </c>
      <c r="B46" s="90"/>
      <c r="C46" s="90"/>
      <c r="D46" s="90"/>
      <c r="E46" s="90"/>
      <c r="F46" s="90" t="s">
        <v>233</v>
      </c>
      <c r="G46" s="90"/>
      <c r="H46" s="90"/>
      <c r="I46" s="90"/>
      <c r="J46" s="90"/>
      <c r="K46" s="90"/>
      <c r="L46" s="90" t="s">
        <v>234</v>
      </c>
      <c r="M46" s="90" t="s">
        <v>235</v>
      </c>
    </row>
    <row r="47" spans="1:13" x14ac:dyDescent="0.25">
      <c r="A47" s="96" t="s">
        <v>232</v>
      </c>
      <c r="B47" s="90"/>
      <c r="C47" s="90"/>
      <c r="D47" s="90"/>
      <c r="E47" s="90"/>
      <c r="F47" s="90" t="s">
        <v>236</v>
      </c>
      <c r="G47" s="90"/>
      <c r="H47" s="90"/>
      <c r="I47" s="90"/>
      <c r="J47" s="90"/>
      <c r="K47" s="90"/>
      <c r="L47" s="90" t="s">
        <v>223</v>
      </c>
      <c r="M47" s="99" t="s">
        <v>347</v>
      </c>
    </row>
  </sheetData>
  <mergeCells count="1">
    <mergeCell ref="A1:M1"/>
  </mergeCells>
  <hyperlinks>
    <hyperlink ref="M11" r:id="rId1"/>
    <hyperlink ref="M12" r:id="rId2"/>
    <hyperlink ref="M32" r:id="rId3"/>
    <hyperlink ref="M36" r:id="rId4"/>
    <hyperlink ref="M23" r:id="rId5"/>
    <hyperlink ref="M44" r:id="rId6"/>
    <hyperlink ref="M45" r:id="rId7"/>
    <hyperlink ref="M5" r:id="rId8"/>
    <hyperlink ref="M16" r:id="rId9"/>
    <hyperlink ref="M8" r:id="rId10"/>
    <hyperlink ref="M33" r:id="rId11"/>
    <hyperlink ref="M9" r:id="rId12"/>
    <hyperlink ref="M15" r:id="rId13" display="http://fts.unocha.org/pageloader.aspx; "/>
    <hyperlink ref="M35" r:id="rId14"/>
    <hyperlink ref="M28" r:id="rId15"/>
    <hyperlink ref="M41" r:id="rId16"/>
    <hyperlink ref="M40" r:id="rId17"/>
    <hyperlink ref="M38" r:id="rId18"/>
    <hyperlink ref="M39" r:id="rId19"/>
    <hyperlink ref="M37" r:id="rId20"/>
    <hyperlink ref="M6" r:id="rId21"/>
    <hyperlink ref="M42" r:id="rId22"/>
    <hyperlink ref="M46" r:id="rId23"/>
    <hyperlink ref="M18" r:id="rId24"/>
    <hyperlink ref="M19" r:id="rId25" display="http://stats.uis.unesco.org/unesco"/>
    <hyperlink ref="M21" r:id="rId26" display="http://preview.grid.unep.ch/"/>
    <hyperlink ref="M22" r:id="rId27" display="http://preview.grid.unep.ch/"/>
    <hyperlink ref="M20" r:id="rId28" display="http://preview.grid.unep.ch/"/>
    <hyperlink ref="M26" r:id="rId29"/>
    <hyperlink ref="M14" r:id="rId30"/>
    <hyperlink ref="M47" r:id="rId31"/>
    <hyperlink ref="M10" r:id="rId32"/>
    <hyperlink ref="M7" r:id="rId33"/>
  </hyperlinks>
  <pageMargins left="0.7" right="0.7" top="0.75" bottom="0.75" header="0.3" footer="0.3"/>
  <pageSetup paperSize="9" orientation="portrait"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Home</vt:lpstr>
      <vt:lpstr>Table of Contents</vt:lpstr>
      <vt:lpstr>INFORM SAHEL 2015 (a-z)</vt:lpstr>
      <vt:lpstr>Hazard &amp; Exposure</vt:lpstr>
      <vt:lpstr>Vulnerability</vt:lpstr>
      <vt:lpstr>Lack of Coping Capacity</vt:lpstr>
      <vt:lpstr>Indicator Data</vt:lpstr>
      <vt:lpstr>Indicator Data (national)</vt:lpstr>
      <vt:lpstr>Indicator Metadata</vt:lpstr>
      <vt:lpstr>'Indicator Metadata'!_2012.06.11___GFM_Indicator_List</vt:lpstr>
      <vt:lpstr>'INFORM SAHEL 2015 (a-z)'!Print_Area</vt:lpstr>
      <vt:lpstr>'INFORM SAHEL 2015 (a-z)'!Print_Titles</vt:lpstr>
    </vt:vector>
  </TitlesOfParts>
  <Company>JRC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2013-10-11T13:18:42Z</cp:lastPrinted>
  <dcterms:created xsi:type="dcterms:W3CDTF">2013-01-24T09:37:59Z</dcterms:created>
  <dcterms:modified xsi:type="dcterms:W3CDTF">2015-03-06T16:11:27Z</dcterms:modified>
</cp:coreProperties>
</file>